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SEGUIMIENTO MAPA DE RIESGOS OCI 2CUAT - Publicar\"/>
    </mc:Choice>
  </mc:AlternateContent>
  <bookViews>
    <workbookView xWindow="0" yWindow="0" windowWidth="28800" windowHeight="12135" tabRatio="882" firstSheet="1" activeTab="1"/>
  </bookViews>
  <sheets>
    <sheet name="Intructivo" sheetId="20" state="hidden" r:id="rId1"/>
    <sheet name="Mapa final"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6" i="1" l="1"/>
  <c r="Q19" i="1"/>
  <c r="T19" i="1"/>
  <c r="Q23" i="1" l="1"/>
  <c r="Q18" i="1"/>
  <c r="Q17" i="1"/>
  <c r="F221" i="13" l="1"/>
  <c r="F211" i="13"/>
  <c r="F212" i="13"/>
  <c r="F213" i="13"/>
  <c r="F214" i="13"/>
  <c r="F215" i="13"/>
  <c r="F216" i="13"/>
  <c r="F217" i="13"/>
  <c r="F218" i="13"/>
  <c r="F219" i="13"/>
  <c r="F220" i="13"/>
  <c r="F210" i="13"/>
  <c r="K65" i="1"/>
  <c r="K17" i="1"/>
  <c r="K54" i="1"/>
  <c r="K69" i="1"/>
  <c r="K24" i="1"/>
  <c r="K20" i="1"/>
  <c r="K42" i="1"/>
  <c r="K50" i="1"/>
  <c r="K25" i="1"/>
  <c r="K30" i="1"/>
  <c r="K27" i="1"/>
  <c r="K68" i="1"/>
  <c r="K43" i="1"/>
  <c r="K19" i="1"/>
  <c r="K48" i="1"/>
  <c r="K39" i="1"/>
  <c r="K18" i="1"/>
  <c r="K26" i="1"/>
  <c r="K55" i="1"/>
  <c r="K37" i="1"/>
  <c r="K41" i="1"/>
  <c r="K36" i="1"/>
  <c r="K33" i="1"/>
  <c r="K31" i="1"/>
  <c r="K61" i="1"/>
  <c r="K56" i="1"/>
  <c r="K62" i="1"/>
  <c r="K57" i="1"/>
  <c r="K29" i="1"/>
  <c r="K59" i="1"/>
  <c r="K51" i="1"/>
  <c r="K49" i="1"/>
  <c r="K21" i="1"/>
  <c r="K38" i="1"/>
  <c r="K63" i="1"/>
  <c r="K67" i="1"/>
  <c r="B221" i="13" a="1"/>
  <c r="K60" i="1"/>
  <c r="K44" i="1"/>
  <c r="K53" i="1"/>
  <c r="K32" i="1"/>
  <c r="K47" i="1"/>
  <c r="K23" i="1"/>
  <c r="K35" i="1"/>
  <c r="K45" i="1"/>
  <c r="K66"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T23" i="1"/>
  <c r="T22" i="1"/>
  <c r="Q22" i="1"/>
  <c r="H22" i="1"/>
  <c r="I22" i="1" s="1"/>
  <c r="H16" i="1"/>
  <c r="T21" i="1"/>
  <c r="Q21" i="1"/>
  <c r="T20" i="1"/>
  <c r="Q20" i="1"/>
  <c r="T18" i="1"/>
  <c r="T17" i="1"/>
  <c r="Q16" i="1"/>
  <c r="AB65" i="1" l="1"/>
  <c r="AB29" i="1"/>
  <c r="AB35" i="1"/>
  <c r="AB59" i="1"/>
  <c r="AB50" i="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Z19" i="1" l="1"/>
  <c r="Y19" i="1"/>
  <c r="Y37" i="1"/>
  <c r="Y63" i="1"/>
  <c r="Z63" i="1"/>
  <c r="Y62" i="1"/>
  <c r="Z62" i="1"/>
  <c r="Y57" i="1"/>
  <c r="Z57" i="1"/>
  <c r="X68" i="1"/>
  <c r="X69" i="1"/>
  <c r="Z44" i="1"/>
  <c r="X45" i="1" s="1"/>
  <c r="Y45" i="1" s="1"/>
  <c r="Z38" i="1"/>
  <c r="X39" i="1" s="1"/>
  <c r="Y38" i="1"/>
  <c r="Y26" i="1"/>
  <c r="Z26" i="1"/>
  <c r="X27" i="1" s="1"/>
  <c r="Y27" i="1" s="1"/>
  <c r="Y33" i="1"/>
  <c r="Z33" i="1"/>
  <c r="X20" i="1"/>
  <c r="Z20" i="1" s="1"/>
  <c r="X21" i="1" s="1"/>
  <c r="Y69" i="1" l="1"/>
  <c r="Z69" i="1"/>
  <c r="Y68" i="1"/>
  <c r="Z68" i="1"/>
  <c r="Y39" i="1"/>
  <c r="Z39" i="1"/>
  <c r="Z45" i="1"/>
  <c r="Z27" i="1"/>
  <c r="Y20" i="1"/>
  <c r="Y21" i="1"/>
  <c r="Z21" i="1"/>
  <c r="AB66" i="1" l="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P14" i="18" l="1"/>
  <c r="V22" i="18"/>
  <c r="V14" i="18"/>
  <c r="P22" i="18"/>
  <c r="V38" i="18"/>
  <c r="AH14" i="18"/>
  <c r="AH38" i="18"/>
  <c r="J14" i="18"/>
  <c r="AB22" i="18"/>
  <c r="V30" i="18"/>
  <c r="AB14" i="18"/>
  <c r="AB38" i="18"/>
  <c r="J30" i="18"/>
  <c r="P38" i="18"/>
  <c r="AB6" i="18"/>
  <c r="AH30" i="18"/>
  <c r="J38" i="18"/>
  <c r="AH6" i="18"/>
  <c r="V6" i="18"/>
  <c r="AB30" i="18"/>
  <c r="J22" i="18"/>
  <c r="J6" i="18"/>
  <c r="P30" i="18"/>
  <c r="AH22" i="18"/>
  <c r="P6" i="18"/>
  <c r="AH6" i="19" l="1"/>
  <c r="P16" i="19"/>
  <c r="P6" i="19"/>
  <c r="V46" i="19"/>
  <c r="AH46" i="19"/>
  <c r="AB46" i="19"/>
  <c r="J6" i="19"/>
  <c r="P46" i="19"/>
  <c r="AB26" i="19"/>
  <c r="AB16" i="19"/>
  <c r="AH26" i="19"/>
  <c r="J16" i="19"/>
  <c r="V26" i="19"/>
  <c r="AH36" i="19"/>
  <c r="P26" i="19"/>
  <c r="V16" i="19"/>
  <c r="V36" i="19"/>
  <c r="AH16" i="19"/>
  <c r="V6" i="19"/>
  <c r="AB36" i="19"/>
  <c r="AB6" i="19"/>
  <c r="P36" i="19"/>
  <c r="J36" i="19"/>
  <c r="J26" i="19"/>
  <c r="J46" i="19"/>
  <c r="W36" i="19" l="1"/>
  <c r="AC36" i="19"/>
  <c r="K16" i="19"/>
  <c r="K46" i="19"/>
  <c r="AI46" i="19"/>
  <c r="AC46" i="19"/>
  <c r="Q46" i="19"/>
  <c r="AC26" i="19"/>
  <c r="AC16" i="19"/>
  <c r="W16" i="19"/>
  <c r="K36" i="19"/>
  <c r="Q26" i="19"/>
  <c r="Q6" i="19"/>
  <c r="K6" i="19"/>
  <c r="Q16" i="19"/>
  <c r="AI6" i="19"/>
  <c r="AI16" i="19"/>
  <c r="Q36" i="19"/>
  <c r="W6" i="19"/>
  <c r="W26" i="19"/>
  <c r="K26" i="19"/>
  <c r="W46" i="19"/>
  <c r="AI36" i="19"/>
  <c r="AI26" i="19"/>
  <c r="AC6" i="19"/>
  <c r="AD46" i="19"/>
  <c r="R6" i="19"/>
  <c r="X46" i="19"/>
  <c r="AJ16" i="19"/>
  <c r="AD16" i="19"/>
  <c r="AJ46" i="19"/>
  <c r="L36" i="19"/>
  <c r="AJ6" i="19"/>
  <c r="X26" i="19"/>
  <c r="AD6" i="19"/>
  <c r="R16" i="19"/>
  <c r="X16" i="19"/>
  <c r="AD36" i="19"/>
  <c r="AJ36" i="19"/>
  <c r="R26" i="19"/>
  <c r="L16" i="19"/>
  <c r="AJ26" i="19"/>
  <c r="R46" i="19"/>
  <c r="L46" i="19"/>
  <c r="AD26" i="19"/>
  <c r="L6" i="19"/>
  <c r="L26" i="19"/>
  <c r="X6" i="19"/>
  <c r="R36" i="19"/>
  <c r="X36" i="19"/>
  <c r="B223" i="13" l="1"/>
  <c r="B222" i="13"/>
  <c r="K40" i="1" l="1"/>
  <c r="L40" i="1" s="1"/>
  <c r="K28" i="1"/>
  <c r="L28" i="1" s="1"/>
  <c r="K22" i="1"/>
  <c r="L22" i="1" s="1"/>
  <c r="K58" i="1"/>
  <c r="L58" i="1" s="1"/>
  <c r="K52" i="1"/>
  <c r="L52" i="1" s="1"/>
  <c r="K46" i="1"/>
  <c r="L46" i="1" s="1"/>
  <c r="K34" i="1"/>
  <c r="L34" i="1" s="1"/>
  <c r="K16" i="1"/>
  <c r="L16" i="1" s="1"/>
  <c r="K64" i="1"/>
  <c r="L64" i="1" s="1"/>
  <c r="AB40" i="18" l="1"/>
  <c r="P24" i="18"/>
  <c r="AH24" i="18"/>
  <c r="P8" i="18"/>
  <c r="AH32" i="18"/>
  <c r="V40" i="18"/>
  <c r="AH8" i="18"/>
  <c r="N28" i="1"/>
  <c r="J40" i="18"/>
  <c r="AB24" i="18"/>
  <c r="P16" i="18"/>
  <c r="AH40" i="18"/>
  <c r="V8" i="18"/>
  <c r="V16" i="18"/>
  <c r="P40" i="18"/>
  <c r="J8" i="18"/>
  <c r="J32" i="18"/>
  <c r="M28" i="1"/>
  <c r="AB28" i="1" s="1"/>
  <c r="AA28" i="1" s="1"/>
  <c r="V32" i="18"/>
  <c r="AB32" i="18"/>
  <c r="J16" i="18"/>
  <c r="AH16" i="18"/>
  <c r="AB8" i="18"/>
  <c r="V24" i="18"/>
  <c r="P32" i="18"/>
  <c r="AB16" i="18"/>
  <c r="J24" i="18"/>
  <c r="X6" i="18"/>
  <c r="N16" i="1"/>
  <c r="AD6" i="18"/>
  <c r="L38" i="18"/>
  <c r="AJ30" i="18"/>
  <c r="AD22" i="18"/>
  <c r="AD30" i="18"/>
  <c r="AD14" i="18"/>
  <c r="R22" i="18"/>
  <c r="M16" i="1"/>
  <c r="AJ38" i="18"/>
  <c r="R6" i="18"/>
  <c r="L6" i="18"/>
  <c r="X14" i="18"/>
  <c r="AJ22" i="18"/>
  <c r="R30" i="18"/>
  <c r="L30" i="18"/>
  <c r="X30" i="18"/>
  <c r="AJ6" i="18"/>
  <c r="X22" i="18"/>
  <c r="R38" i="18"/>
  <c r="L14" i="18"/>
  <c r="R14" i="18"/>
  <c r="X38" i="18"/>
  <c r="AJ14" i="18"/>
  <c r="L22" i="18"/>
  <c r="AD38" i="18"/>
  <c r="J44" i="18"/>
  <c r="P20" i="18"/>
  <c r="V28" i="18"/>
  <c r="J12" i="18"/>
  <c r="V12" i="18"/>
  <c r="AB28" i="18"/>
  <c r="J36" i="18"/>
  <c r="AH44" i="18"/>
  <c r="P28" i="18"/>
  <c r="P36" i="18"/>
  <c r="AB20" i="18"/>
  <c r="M64" i="1"/>
  <c r="AB64" i="1" s="1"/>
  <c r="AA64" i="1" s="1"/>
  <c r="N64" i="1"/>
  <c r="AB44" i="18"/>
  <c r="AB36" i="18"/>
  <c r="P12" i="18"/>
  <c r="V44" i="18"/>
  <c r="AH28" i="18"/>
  <c r="J20" i="18"/>
  <c r="AH20" i="18"/>
  <c r="J28" i="18"/>
  <c r="V36" i="18"/>
  <c r="AH12" i="18"/>
  <c r="P44" i="18"/>
  <c r="AH36" i="18"/>
  <c r="V20" i="18"/>
  <c r="AB12" i="18"/>
  <c r="R8" i="18"/>
  <c r="X24" i="18"/>
  <c r="X32" i="18"/>
  <c r="AD24" i="18"/>
  <c r="AJ8" i="18"/>
  <c r="AJ40" i="18"/>
  <c r="AJ16" i="18"/>
  <c r="AJ32" i="18"/>
  <c r="M34" i="1"/>
  <c r="R16" i="18"/>
  <c r="X8" i="18"/>
  <c r="L16" i="18"/>
  <c r="AD8" i="18"/>
  <c r="R40" i="18"/>
  <c r="AD40" i="18"/>
  <c r="AJ24" i="18"/>
  <c r="R24" i="18"/>
  <c r="X40" i="18"/>
  <c r="L40" i="18"/>
  <c r="AD32" i="18"/>
  <c r="L8" i="18"/>
  <c r="N34" i="1"/>
  <c r="X16" i="18"/>
  <c r="AD16" i="18"/>
  <c r="R32" i="18"/>
  <c r="L32" i="18"/>
  <c r="L24" i="18"/>
  <c r="X18" i="18"/>
  <c r="M52" i="1"/>
  <c r="R42" i="18"/>
  <c r="L26" i="18"/>
  <c r="X42" i="18"/>
  <c r="X34" i="18"/>
  <c r="L18" i="18"/>
  <c r="X26" i="18"/>
  <c r="AD34" i="18"/>
  <c r="X10" i="18"/>
  <c r="AJ26" i="18"/>
  <c r="AJ18" i="18"/>
  <c r="AD10" i="18"/>
  <c r="R18" i="18"/>
  <c r="AD18" i="18"/>
  <c r="N52" i="1"/>
  <c r="AD26" i="18"/>
  <c r="AJ10" i="18"/>
  <c r="R34" i="18"/>
  <c r="L10" i="18"/>
  <c r="AD42" i="18"/>
  <c r="L34" i="18"/>
  <c r="R26" i="18"/>
  <c r="L42" i="18"/>
  <c r="AJ34" i="18"/>
  <c r="AJ42" i="18"/>
  <c r="R10" i="18"/>
  <c r="AL10" i="18"/>
  <c r="N26" i="18"/>
  <c r="T10" i="18"/>
  <c r="Z34" i="18"/>
  <c r="AL26" i="18"/>
  <c r="AL18" i="18"/>
  <c r="N58" i="1"/>
  <c r="Z42" i="18"/>
  <c r="AF26" i="18"/>
  <c r="N10" i="18"/>
  <c r="AL42" i="18"/>
  <c r="T18" i="18"/>
  <c r="Z10" i="18"/>
  <c r="AF18" i="18"/>
  <c r="N34" i="18"/>
  <c r="AF34" i="18"/>
  <c r="N18" i="18"/>
  <c r="Z26" i="18"/>
  <c r="T42" i="18"/>
  <c r="Z18" i="18"/>
  <c r="AF42" i="18"/>
  <c r="T26" i="18"/>
  <c r="AL34" i="18"/>
  <c r="N42" i="18"/>
  <c r="AF10" i="18"/>
  <c r="M58" i="1"/>
  <c r="T34" i="18"/>
  <c r="T38" i="18"/>
  <c r="AF38" i="18"/>
  <c r="Z22" i="18"/>
  <c r="AF30" i="18"/>
  <c r="T22" i="18"/>
  <c r="M22" i="1"/>
  <c r="AB22" i="1" s="1"/>
  <c r="T30" i="18"/>
  <c r="AL14" i="18"/>
  <c r="N38" i="18"/>
  <c r="Z30" i="18"/>
  <c r="N22" i="18"/>
  <c r="AL30" i="18"/>
  <c r="AL6" i="18"/>
  <c r="AF6" i="18"/>
  <c r="T14" i="18"/>
  <c r="N22" i="1"/>
  <c r="AL22" i="18"/>
  <c r="Z14" i="18"/>
  <c r="Z6" i="18"/>
  <c r="AL38" i="18"/>
  <c r="AF22" i="18"/>
  <c r="T6" i="18"/>
  <c r="Z38" i="18"/>
  <c r="N14" i="18"/>
  <c r="N6" i="18"/>
  <c r="AF14" i="18"/>
  <c r="N30" i="18"/>
  <c r="P34" i="18"/>
  <c r="AH42" i="18"/>
  <c r="J10" i="18"/>
  <c r="V18" i="18"/>
  <c r="J42" i="18"/>
  <c r="V42" i="18"/>
  <c r="AB18" i="18"/>
  <c r="AB26" i="18"/>
  <c r="AB10" i="18"/>
  <c r="P18" i="18"/>
  <c r="AB42" i="18"/>
  <c r="AH26" i="18"/>
  <c r="J18" i="18"/>
  <c r="AH34" i="18"/>
  <c r="V26" i="18"/>
  <c r="N46" i="1"/>
  <c r="J34" i="18"/>
  <c r="P10" i="18"/>
  <c r="AB34" i="18"/>
  <c r="P26" i="18"/>
  <c r="V34" i="18"/>
  <c r="V10" i="18"/>
  <c r="J26" i="18"/>
  <c r="M46" i="1"/>
  <c r="P42" i="18"/>
  <c r="AH18" i="18"/>
  <c r="AH10" i="18"/>
  <c r="T8" i="18"/>
  <c r="AL40" i="18"/>
  <c r="N40" i="18"/>
  <c r="AL16" i="18"/>
  <c r="Z8" i="18"/>
  <c r="AF24" i="18"/>
  <c r="Z16" i="18"/>
  <c r="N8" i="18"/>
  <c r="Z24" i="18"/>
  <c r="AF32" i="18"/>
  <c r="T24" i="18"/>
  <c r="N24" i="18"/>
  <c r="T40" i="18"/>
  <c r="AL24" i="18"/>
  <c r="T32" i="18"/>
  <c r="N40" i="1"/>
  <c r="M40" i="1"/>
  <c r="Z32" i="18"/>
  <c r="T16" i="18"/>
  <c r="AF8" i="18"/>
  <c r="Z40" i="18"/>
  <c r="N32" i="18"/>
  <c r="AF40" i="18"/>
  <c r="AL8" i="18"/>
  <c r="N16" i="18"/>
  <c r="AF16" i="18"/>
  <c r="AL32" i="18"/>
  <c r="AA22" i="1" l="1"/>
  <c r="AB23" i="1"/>
  <c r="AB16" i="1"/>
  <c r="AA16" i="1" s="1"/>
  <c r="AB17" i="1"/>
  <c r="V45" i="19"/>
  <c r="V15" i="19"/>
  <c r="AB55" i="19"/>
  <c r="V55" i="19"/>
  <c r="AH15" i="19"/>
  <c r="J15" i="19"/>
  <c r="J35" i="19"/>
  <c r="AC64" i="1"/>
  <c r="J25" i="19"/>
  <c r="P45" i="19"/>
  <c r="AB45" i="19"/>
  <c r="AH45" i="19"/>
  <c r="AB25" i="19"/>
  <c r="AH35" i="19"/>
  <c r="J55" i="19"/>
  <c r="AH25" i="19"/>
  <c r="V25" i="19"/>
  <c r="P35" i="19"/>
  <c r="AH55" i="19"/>
  <c r="AB35" i="19"/>
  <c r="P55" i="19"/>
  <c r="AB15" i="19"/>
  <c r="J45" i="19"/>
  <c r="P15" i="19"/>
  <c r="V35" i="19"/>
  <c r="P25" i="19"/>
  <c r="V39" i="19"/>
  <c r="J39" i="19"/>
  <c r="AH49" i="19"/>
  <c r="AB9" i="19"/>
  <c r="AB29" i="19"/>
  <c r="AH9" i="19"/>
  <c r="J19" i="19"/>
  <c r="AH39" i="19"/>
  <c r="AH29" i="19"/>
  <c r="J49" i="19"/>
  <c r="V49" i="19"/>
  <c r="J29" i="19"/>
  <c r="AC28" i="1"/>
  <c r="J9" i="19"/>
  <c r="P39" i="19"/>
  <c r="V9" i="19"/>
  <c r="AB39" i="19"/>
  <c r="V29" i="19"/>
  <c r="P49" i="19"/>
  <c r="AB49" i="19"/>
  <c r="AB19" i="19"/>
  <c r="P19" i="19"/>
  <c r="P9" i="19"/>
  <c r="AH19" i="19"/>
  <c r="P29" i="19"/>
  <c r="V19" i="19"/>
  <c r="AA17" i="1" l="1"/>
  <c r="AB18" i="1"/>
  <c r="V7" i="19"/>
  <c r="AC16" i="1"/>
  <c r="AB47" i="19"/>
  <c r="P27" i="19"/>
  <c r="P47" i="19"/>
  <c r="AH7" i="19"/>
  <c r="AB17" i="19"/>
  <c r="P17" i="19"/>
  <c r="J47" i="19"/>
  <c r="J27" i="19"/>
  <c r="AB37" i="19"/>
  <c r="AH47" i="19"/>
  <c r="AH37" i="19"/>
  <c r="AH27" i="19"/>
  <c r="V27" i="19"/>
  <c r="P37" i="19"/>
  <c r="J17" i="19"/>
  <c r="J37" i="19"/>
  <c r="V37" i="19"/>
  <c r="P7" i="19"/>
  <c r="J7" i="19"/>
  <c r="AH17" i="19"/>
  <c r="AB27" i="19"/>
  <c r="V17" i="19"/>
  <c r="V47" i="19"/>
  <c r="AB7" i="19"/>
  <c r="AA23" i="1"/>
  <c r="AB24" i="1"/>
  <c r="AA24" i="1" s="1"/>
  <c r="AB8" i="19"/>
  <c r="J8" i="19"/>
  <c r="AH38" i="19"/>
  <c r="AH28" i="19"/>
  <c r="V18" i="19"/>
  <c r="J38" i="19"/>
  <c r="P8" i="19"/>
  <c r="AC22" i="1"/>
  <c r="P38" i="19"/>
  <c r="AB18" i="19"/>
  <c r="AH18" i="19"/>
  <c r="P28" i="19"/>
  <c r="AH48" i="19"/>
  <c r="J18" i="19"/>
  <c r="V28" i="19"/>
  <c r="AB48" i="19"/>
  <c r="P48" i="19"/>
  <c r="AB38" i="19"/>
  <c r="AB28" i="19"/>
  <c r="J48" i="19"/>
  <c r="V8" i="19"/>
  <c r="V48" i="19"/>
  <c r="P18" i="19"/>
  <c r="AH8" i="19"/>
  <c r="V38" i="19"/>
  <c r="J28" i="19"/>
  <c r="AA18" i="1" l="1"/>
  <c r="X7" i="19" s="1"/>
  <c r="AB19" i="1"/>
  <c r="AA19" i="1" s="1"/>
  <c r="R48" i="19"/>
  <c r="AJ28" i="19"/>
  <c r="AJ8" i="19"/>
  <c r="L28" i="19"/>
  <c r="AC24" i="1"/>
  <c r="L8" i="19"/>
  <c r="X18" i="19"/>
  <c r="AD18" i="19"/>
  <c r="R18" i="19"/>
  <c r="X38" i="19"/>
  <c r="AD38" i="19"/>
  <c r="X48" i="19"/>
  <c r="AJ38" i="19"/>
  <c r="X28" i="19"/>
  <c r="AD48" i="19"/>
  <c r="R28" i="19"/>
  <c r="L48" i="19"/>
  <c r="AD8" i="19"/>
  <c r="L18" i="19"/>
  <c r="AJ48" i="19"/>
  <c r="AJ18" i="19"/>
  <c r="AD28" i="19"/>
  <c r="L38" i="19"/>
  <c r="R8" i="19"/>
  <c r="R38" i="19"/>
  <c r="X8" i="19"/>
  <c r="AI38" i="19"/>
  <c r="Q48" i="19"/>
  <c r="AC28" i="19"/>
  <c r="AC38" i="19"/>
  <c r="AI18" i="19"/>
  <c r="K8" i="19"/>
  <c r="W38" i="19"/>
  <c r="Q38" i="19"/>
  <c r="Q18" i="19"/>
  <c r="AC18" i="19"/>
  <c r="K38" i="19"/>
  <c r="W18" i="19"/>
  <c r="W28" i="19"/>
  <c r="K18" i="19"/>
  <c r="Q8" i="19"/>
  <c r="K48" i="19"/>
  <c r="W48" i="19"/>
  <c r="AI48" i="19"/>
  <c r="Q28" i="19"/>
  <c r="W8" i="19"/>
  <c r="AI8" i="19"/>
  <c r="K28" i="19"/>
  <c r="AI28" i="19"/>
  <c r="AC48" i="19"/>
  <c r="AC8" i="19"/>
  <c r="AC23" i="1"/>
  <c r="Q27" i="19"/>
  <c r="AC17" i="1"/>
  <c r="W7" i="19"/>
  <c r="AC7" i="19"/>
  <c r="W27" i="19"/>
  <c r="Q7" i="19"/>
  <c r="AI37" i="19"/>
  <c r="Q47" i="19"/>
  <c r="AC37" i="19"/>
  <c r="AI7" i="19"/>
  <c r="W37" i="19"/>
  <c r="Q17" i="19"/>
  <c r="AC47" i="19"/>
  <c r="K27" i="19"/>
  <c r="AI47" i="19"/>
  <c r="AI17" i="19"/>
  <c r="Q37" i="19"/>
  <c r="K47" i="19"/>
  <c r="K37" i="19"/>
  <c r="W17" i="19"/>
  <c r="AC27" i="19"/>
  <c r="W47" i="19"/>
  <c r="AC17" i="19"/>
  <c r="K7" i="19"/>
  <c r="K17" i="19"/>
  <c r="AI27" i="19"/>
  <c r="AD47" i="19" l="1"/>
  <c r="X27" i="19"/>
  <c r="L17" i="19"/>
  <c r="X47" i="19"/>
  <c r="X17" i="19"/>
  <c r="R37" i="19"/>
  <c r="AJ37" i="19"/>
  <c r="R27" i="19"/>
  <c r="L37" i="19"/>
  <c r="AD27" i="19"/>
  <c r="L7" i="19"/>
  <c r="AJ17" i="19"/>
  <c r="AJ27" i="19"/>
  <c r="X37" i="19"/>
  <c r="AD37" i="19"/>
  <c r="R47" i="19"/>
  <c r="AD7" i="19"/>
  <c r="AJ7" i="19"/>
  <c r="AD17" i="19"/>
  <c r="R7" i="19"/>
  <c r="AC18" i="1"/>
  <c r="AJ47" i="19"/>
  <c r="L47" i="19"/>
  <c r="R17" i="19"/>
  <c r="L27" i="19"/>
  <c r="AC19" i="1"/>
  <c r="S37" i="19"/>
  <c r="Y37" i="19"/>
  <c r="S47" i="19"/>
  <c r="M47" i="19"/>
  <c r="M27" i="19"/>
  <c r="AE27" i="19"/>
  <c r="AE37" i="19"/>
  <c r="M7" i="19"/>
  <c r="S17" i="19"/>
  <c r="Y7" i="19"/>
  <c r="Y47" i="19"/>
  <c r="Y27" i="19"/>
  <c r="M37" i="19"/>
  <c r="S7" i="19"/>
  <c r="M17" i="19"/>
  <c r="AE47" i="19"/>
  <c r="AK7" i="19"/>
  <c r="AK37" i="19"/>
  <c r="AE17" i="19"/>
  <c r="Y17" i="19"/>
  <c r="AK47" i="19"/>
  <c r="AK17" i="19"/>
  <c r="AK27" i="19"/>
  <c r="AE7" i="19"/>
  <c r="S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<sst xmlns="http://schemas.openxmlformats.org/spreadsheetml/2006/main" count="469" uniqueCount="287">
  <si>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</si>
  <si>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</si>
  <si>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</si>
  <si>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</si>
  <si>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</si>
  <si>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</si>
  <si>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</si>
  <si>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</si>
  <si>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</si>
  <si>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</si>
  <si>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</si>
  <si>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</si>
  <si>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</si>
  <si>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</si>
  <si>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</si>
  <si>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</si>
  <si>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</si>
  <si>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</si>
  <si>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</si>
  <si>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</si>
  <si>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</si>
  <si>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</si>
  <si>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</si>
  <si>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</si>
  <si>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</si>
  <si>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</si>
  <si>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</si>
  <si>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</si>
  <si>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</si>
  <si>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</si>
  <si>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</si>
  <si>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</si>
  <si>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</si>
  <si>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</si>
  <si>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</si>
  <si>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</si>
  <si>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</si>
  <si>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</si>
  <si>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</si>
  <si>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</si>
  <si>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</si>
  <si>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</si>
  <si>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</si>
  <si>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</si>
  <si>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</si>
  <si>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</si>
  <si>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</si>
  <si>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</si>
  <si>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</si>
  <si>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</si>
  <si>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</si>
  <si>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</si>
  <si>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</si>
  <si>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</si>
  <si>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</si>
  <si>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</si>
  <si>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</si>
  <si>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</si>
  <si>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</si>
  <si>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</si>
  <si>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</si>
  <si>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</si>
  <si>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</si>
  <si>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</si>
  <si>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</si>
  <si>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</si>
  <si>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</si>
  <si>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</si>
  <si>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</si>
  <si>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</si>
  <si>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</si>
  <si>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</si>
  <si>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</si>
  <si>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</si>
  <si>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</si>
  <si>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</si>
  <si>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</si>
  <si>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</si>
  <si>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</si>
  <si>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</si>
  <si>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</si>
  <si>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</si>
  <si>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</si>
  <si>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</si>
  <si>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</si>
  <si>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</si>
  <si>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</si>
  <si>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</si>
  <si>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</si>
  <si>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</si>
  <si>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</si>
  <si>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</si>
  <si>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</si>
  <si>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</si>
  <si>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</si>
  <si>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</si>
  <si>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</si>
  <si>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</si>
  <si>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</si>
  <si>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</si>
  <si>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</si>
  <si>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</si>
  <si>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</si>
  <si>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</si>
  <si>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</si>
  <si>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</si>
  <si>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</si>
  <si>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</si>
  <si>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</si>
  <si>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</si>
  <si>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</si>
  <si>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</si>
  <si>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</si>
  <si>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</si>
  <si>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</si>
  <si>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</si>
  <si>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</si>
  <si>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</si>
  <si>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</si>
  <si>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</si>
  <si>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</si>
  <si>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</si>
  <si>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</si>
  <si>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</si>
  <si>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</si>
  <si>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</si>
  <si>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</si>
  <si>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</si>
  <si>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</si>
  <si>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</si>
  <si>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</si>
  <si>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</si>
  <si>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</si>
  <si>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</si>
  <si>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</si>
  <si>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</si>
  <si>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</si>
  <si>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</si>
  <si>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</si>
  <si>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</si>
  <si>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</si>
  <si>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</si>
  <si>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</si>
  <si>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</si>
  <si>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</si>
  <si>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</si>
  <si>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</si>
  <si>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</si>
  <si>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</si>
  <si>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</si>
  <si>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</si>
  <si>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</si>
  <si>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</si>
  <si>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</si>
  <si>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</si>
  <si>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</si>
  <si>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</si>
  <si>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</si>
  <si>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</si>
  <si>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</si>
  <si>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</si>
  <si>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</si>
  <si>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</si>
  <si>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</si>
  <si>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</si>
  <si>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</si>
  <si>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</si>
  <si>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</si>
  <si>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</si>
  <si>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</si>
  <si>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</si>
  <si>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</si>
  <si>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</si>
  <si>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</si>
  <si>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</si>
  <si>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</si>
  <si>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</si>
  <si>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</si>
  <si>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</si>
  <si>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</si>
  <si>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</si>
  <si>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</si>
  <si>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</si>
  <si>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</si>
  <si>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</si>
  <si>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</si>
  <si>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</si>
  <si>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</si>
  <si>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</si>
  <si>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</si>
  <si>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</si>
  <si>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</si>
  <si>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</si>
  <si>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</si>
  <si>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</si>
  <si>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</si>
  <si>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</si>
  <si>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</si>
  <si>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</si>
  <si>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</si>
  <si>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</si>
  <si>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</si>
  <si>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</si>
  <si>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</si>
  <si>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</si>
  <si>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</si>
  <si>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</si>
  <si>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</si>
  <si>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</si>
  <si>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</si>
  <si>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</si>
  <si>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</si>
  <si>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</si>
  <si>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</si>
  <si>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SEGUIMIENTO</t>
  </si>
  <si>
    <t>Adquisición de hardware y software</t>
  </si>
  <si>
    <t>Permanente</t>
  </si>
  <si>
    <t>SUBDIRECCIÓN ADMINISTRATIVA Y FINANCIERA</t>
  </si>
  <si>
    <t>APOYO TECNOLÓGICO Y DE LA INFORMACIÓN</t>
  </si>
  <si>
    <t>La no implementación de un estado de arte tecnológico de acuerdo a las necesidades de las oficinas misionales y de apoyo que estén acordes a las nuevas tecnologías que se presenta en la elaboración del presupuesto para la respectiva vigencia.</t>
  </si>
  <si>
    <t>Mantenimiento preventivo y correctivo de equipos de computo y/o periféricos</t>
  </si>
  <si>
    <t>Implementación de Herramientas Software</t>
  </si>
  <si>
    <t>&gt;</t>
  </si>
  <si>
    <t>Desarrollo o actualización de herramientas Software para la optimización y gestión de los procesos</t>
  </si>
  <si>
    <t>Proporcionar soluciones y servicios eficientes de Tecnologías de la Información (TI) al Área Metropolitana de Bucaramanga(AMB). Esto se logrará mediante la implementación efectiva de la gestión del conocimiento y la incorporación de nuevas tecnologías. El propósito principal es fomentar la innovación y respaldar los procesos institucionales, permitiendo a los usuarios obtener optimización y competitividad en sus actividades. El objetivo global es contribuir activamente al logro de la visión y metas de la organización.</t>
  </si>
  <si>
    <t>El alcance abarca la planificación, desarrollo, implementación y mantenimiento de soluciones y servicios de TI dirigidos al Área Metropolitana de Bucaramanga (AMB). Esto incluye la identificación de necesidades tecnológicas, el diseño de soluciones innovadoras, la gestión de conocimiento para aprovechar las mejores prácticas y la adopción de nuevas tecnologías relevantes. Además, el alcance involucra la colaboración con las distintas áreas de la organización para asegurar la alineación con los objetivos institucionales y la mejora continua de los procesos. Se prestará especial atención a la optimización de las operaciones, la competitividad y el respaldo a la visión estratégica de la organización en su conjunto.</t>
  </si>
  <si>
    <t>Implementar mecanismos de copias de seguridad internos y externos para los activos con mayor criticidad</t>
  </si>
  <si>
    <t>Implementar servidores en replica para aplicativos con mayor criticidad</t>
  </si>
  <si>
    <t>Posibilidad de un daño economico y reputacional por Baja capacidad tecnológica.</t>
  </si>
  <si>
    <t>Evidencias</t>
  </si>
  <si>
    <t xml:space="preserve">Adelantar proceso contractual para adquisición de hardware, software y periféricos </t>
  </si>
  <si>
    <t>Realizar mantenimiento correctivo y preventivo de los equipos de la entidad.</t>
  </si>
  <si>
    <t>Posibilidad de un daño economico y reputacional por Perdida de información de servidores y equipos de computo</t>
  </si>
  <si>
    <t>Implementar las politicas y planes de desarrollo tecnologico</t>
  </si>
  <si>
    <t>Baja invesión de la entidad para mitigar los riesgos que se generan por cambios tecnológicos</t>
  </si>
  <si>
    <t xml:space="preserve">Obsolescencia tecnologica </t>
  </si>
  <si>
    <t>Falta de implementar soluciones tecnologicas de vanguardia con politicas de TI.</t>
  </si>
  <si>
    <t>Desarrollar, diseñar, actualizar e iImplementar  las poilticas y planes de desarrollo tecnologico de la entidad</t>
  </si>
  <si>
    <t>MAPA DE RIESGOS
AREA METROPOLITANA DE BUCARAMANGA
VIGENCIA 2024</t>
  </si>
  <si>
    <t>Implementar una solución de replica para los activos de información con mayor criticidad, en sitio o en la nube</t>
  </si>
  <si>
    <t>Suministro de recurso Humano capacitado para fortalecer del area de sistemas para atender oportunamente las necesidades de la entidad</t>
  </si>
  <si>
    <t xml:space="preserve">Gestionar recurso humano para apoyo al area de sistemas </t>
  </si>
  <si>
    <t>19/03/2024</t>
  </si>
  <si>
    <t>17/04/2024</t>
  </si>
  <si>
    <t>Estudios previos compra Software Arcgis
Orden de Compra  N°  126431 ESRI COLOMBIA SAS
EVIDENCIA 1.1</t>
  </si>
  <si>
    <t>Plan de Mantenimiento Preventivo Equipos Tecnologicos 2024.pdf
Socialización correo Mantenimiento Preventivo Equipos de Computo 2024.pdf
EVIDENCIA 1.2</t>
  </si>
  <si>
    <t>contrato de prestación de servicios 000189 - 2024 integrasoft.pdf
acta de inicio contrato 189 - 2024 integrasoft.pdf
acta de inicio contrato 204-2024 asesorar limitada.pdf
minuta contrato 204-2024 asesorar limitada.pdf
EVIDENCIA 1.3</t>
  </si>
  <si>
    <t>AdquisicionesPAA_8VA.xls
EVIDENCIA 1.4</t>
  </si>
  <si>
    <t>Cotización Nas Firewall Switch.pdf
EVIDENCIA 2.1</t>
  </si>
  <si>
    <t>Cotización Nas Firewall Switch.pdf
EVIDENCIA 2.2</t>
  </si>
  <si>
    <t>Se anexan   
EVIDENCIA 2.3</t>
  </si>
  <si>
    <t>SEGUIMIENTO PRIMER CUATRIMESTRE 2024 
- OFICINA DE CONTROL INTERNO</t>
  </si>
  <si>
    <t xml:space="preserve">% CUMPLIMIENTO </t>
  </si>
  <si>
    <t>EVIDENCIA</t>
  </si>
  <si>
    <t xml:space="preserve">SEGUIMIENTO </t>
  </si>
  <si>
    <t xml:space="preserve">% AVANCE  </t>
  </si>
  <si>
    <t>Estudios previos compra Software Arcgis
Orden de Compra  N°  126431 ESRI COLOMBIA SAS</t>
  </si>
  <si>
    <t>Documento Plan de Mantenimiento Preventivo Equipos Tecnologicos 2024
Correo Socialización Mantenimiento Preventivo Equipos de Computo 2024</t>
  </si>
  <si>
    <t>Documento contrato de prestación de servicios 000189 - 2024 integrasoft
Acta de inicio contrato 189 - 2024 integrasoft
Acta de inicio contrato 204-2024 asesorar limitada</t>
  </si>
  <si>
    <t>Plan Anual de Adquisiciones 2024 que cuenta con las lineas del recurso humano requerido</t>
  </si>
  <si>
    <t>Evidencia reportada no da alcance al plan</t>
  </si>
  <si>
    <t>Plan de tratamiento de riesgos de seguridad y privacidad de la informacion 2024 y Plan estrategico TICS 2024</t>
  </si>
  <si>
    <r>
      <t xml:space="preserve">El Plan no cuenta con fecha de seguimiento, lo cual genera incertidumbre para realizar evaluación por parte de la Oficina de Control Interno; en su lugar, se servirá como línea, la fecha de implementación, la cual, </t>
    </r>
    <r>
      <rPr>
        <b/>
        <sz val="11"/>
        <color theme="1"/>
        <rFont val="Arial Narrow"/>
        <family val="2"/>
      </rPr>
      <t>contrario a los demás mapas de riesgos</t>
    </r>
    <r>
      <rPr>
        <sz val="11"/>
        <color theme="1"/>
        <rFont val="Arial Narrow"/>
        <family val="2"/>
      </rPr>
      <t>, si se encuentra en coherencia.
Se encontraron documentos que evidencian el cumplimiento del plan.
No se actualiza el estado del plan.</t>
    </r>
  </si>
  <si>
    <t xml:space="preserve">El Plan no cuenta con fecha de seguimiento, tampoco de implementación.  El control implementado es débil.  No se garantiza atender la necesidad de contar con el personal para apoyar el área de tecnología; el PAA es solo un instrumento de planeación, no garantiza la contratación requerida.  Control insuficiente, se requiere reformular. </t>
  </si>
  <si>
    <t>El Plan no cuenta con fecha de seguimiento.  La acción de reducción del riesgo establece la implementación de una solución, no obstante, lo que obra como evidencia es una cotización de la solución.
No se actualiza el estado del plan.</t>
  </si>
  <si>
    <t>El Plan no cuenta con fecha de seguimiento. La acción de reducción del riesgo establece la implementación de un mecanismo, no obstante, lo que obra como evidencia es una cotización del mecanismo.
No se actualiza el estado del plan.</t>
  </si>
  <si>
    <t>Se econtraron formulados los planes de tecnología requeridos para la vigencia 2024.
No se actualiza el estado del plan.</t>
  </si>
  <si>
    <t>Se encontraron documentos que evidencian el cumplimiento del plan.
No se actualiza el estado del plan.</t>
  </si>
  <si>
    <t xml:space="preserve">Comunicación y aceptación de la oferta no. 000492-2024 de la invitación pública invitación pública n° amb-saf-mc-09-2024 del 25 de julio de 2024.
</t>
  </si>
  <si>
    <t>Múltiples documentos orden de servicio para mantenimiento y soporte técnico de sistemas.</t>
  </si>
  <si>
    <t>Cumple. No obstante, se reitera, el plan no cuenta con fecha de seguimiento, lo cual genera incertidumbre para realizar evaluación por parte de la Oficina de Control Interno; en su lugar, se servirá como línea, la fecha de implementación.</t>
  </si>
  <si>
    <t>Se encontraron documentos que evidencian el cumplimiento del plan.  No obstante, se reitera, el plan no cuenta con fecha de seguimiento, lo cual genera incertidumbre para realizar evaluación por parte de la Oficina de Control Interno; en su lugar, se servirá como línea, la fecha de implementación.</t>
  </si>
  <si>
    <t>N/A</t>
  </si>
  <si>
    <t>Se entiende cumplida en el primer cuatrimestre.  No obstante, el lider del proceso debe comunicar las particularidades del plan en cada seguimiento, siempre que se cumplan las fechas de implementación y segumiento.  No obstante, se reitera, el plan no cuenta con fecha de seguimiento.
No se actualiza el estado del plan.</t>
  </si>
  <si>
    <t>Documento contrato de prestación de servicios de apoyo al área de sistemas.</t>
  </si>
  <si>
    <t xml:space="preserve">Cumple.  No obstante, se reitera, el plan no cuenta con fecha de seguimiento, tampoco de implementación.  </t>
  </si>
  <si>
    <t>Se adelantó proceso contractual por minima cuantía para la adquisición de las licencias de correo electrónico Google</t>
  </si>
  <si>
    <t>Se realizaron mantenimientos preventivos a los equipos de cómputo relacionados en el documento adjunto</t>
  </si>
  <si>
    <t xml:space="preserve">Para este cuatrimiestre no realizo nuevos desarrollos o actaulizaciones </t>
  </si>
  <si>
    <t>CONTRATO CELEBRADO PARA LA PRESTACIÓN DE SERVICIOS PROFESIONALES COMO INGENIERO DE SISTEMAS A LAS DIFERENTES DEPENDENCIAS DEL ÁREA METROPOLITANA DE BUCARAMANGA EN TODO LO RELACIONADO CON LAS TECNOLOGÍAS DE LA INFORMACIÓN, SOPORTE EN SISTEMAS A USUARIOS Y DEMÁS ACTIVIDADES REQUERIDAS PARA EL NORMAL DESARROLLO DE LOS PROCESOS INFORMÁTICOS</t>
  </si>
  <si>
    <t xml:space="preserve">El cuatrimestre pasado se remitio cotizacioes </t>
  </si>
  <si>
    <t>El cuatrimestre pasado se remitio informe</t>
  </si>
  <si>
    <t>Para este periodo no se realizo actividad</t>
  </si>
  <si>
    <t>SEGUIMIENTO SEGUNDO CUATRIMESTRE 2024 
- OFICINA DE CONTROL INTERNO</t>
  </si>
  <si>
    <t>No se reportó evidencia.</t>
  </si>
  <si>
    <t xml:space="preserve">El Plan no cuenta con fecha de seguimiento. </t>
  </si>
  <si>
    <t>Se entiende cumplida en el primer cuatrimestre.  No obstante, el lider del proceso debe comunicar las particularidades del plan en cada seguimiento, siempre que se cumplan las fechas de implementación y segumiento.  No obstante, se reitera, el plan no cuenta con fecha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</si>
</sst>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theme="0"/>
      <name val="Arial Narrow"/>
      <family val="2"/>
    </font>
    <font>
      <b/>
      <sz val="14"/>
      <color theme="0"/>
      <name val="Arial Narrow"/>
      <family val="2"/>
    </font>
    <font>
      <b/>
      <sz val="11"/>
      <color theme="0"/>
      <name val="Arial Narrow"/>
      <family val="2"/>
    </font>
    <font>
      <sz val="11"/>
      <color theme="0"/>
      <name val="Arial Narrow"/>
      <family val="2"/>
    </font>
    <font>
      <b/>
      <sz val="9"/>
      <color theme="0"/>
      <name val="Arial Narrow"/>
      <family val="2"/>
    </font>
    <font>
      <b/>
      <sz val="16"/>
      <color theme="0"/>
      <name val="Arial Narrow"/>
      <family val="2"/>
    </font>
    <font>
      <b/>
      <sz val="16"/>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50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51" xfId="2" applyFont="1" applyFill="1" applyBorder="1"/>
    <xf numFmtId="0" fontId="49" fillId="3" borderId="52" xfId="2" applyFont="1" applyFill="1" applyBorder="1"/>
    <xf numFmtId="0" fontId="49" fillId="3" borderId="53"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4" xfId="0" applyFont="1" applyFill="1" applyBorder="1" applyAlignment="1">
      <alignment horizontal="center" vertical="center" wrapText="1" readingOrder="1"/>
    </xf>
    <xf numFmtId="0" fontId="38" fillId="3" borderId="34" xfId="0" applyFont="1" applyFill="1" applyBorder="1" applyAlignment="1">
      <alignment horizontal="justify" vertical="center" wrapText="1" readingOrder="1"/>
    </xf>
    <xf numFmtId="9" fontId="37" fillId="3" borderId="43" xfId="0" applyNumberFormat="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8" fillId="3" borderId="33"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8" fillId="3" borderId="40" xfId="0" applyFont="1" applyFill="1" applyBorder="1" applyAlignment="1">
      <alignment horizontal="justify" vertical="center" wrapText="1" readingOrder="1"/>
    </xf>
    <xf numFmtId="0" fontId="38" fillId="3" borderId="41" xfId="0" applyFont="1" applyFill="1" applyBorder="1" applyAlignment="1">
      <alignment horizontal="center" vertical="center" wrapText="1" readingOrder="1"/>
    </xf>
    <xf numFmtId="0" fontId="46" fillId="3" borderId="0" xfId="0" applyFont="1" applyFill="1"/>
    <xf numFmtId="0" fontId="37" fillId="14" borderId="45" xfId="0" applyFont="1" applyFill="1" applyBorder="1" applyAlignment="1">
      <alignment horizontal="center" vertical="center" wrapText="1" readingOrder="1"/>
    </xf>
    <xf numFmtId="0" fontId="37" fillId="14" borderId="46"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2"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justify" vertical="center"/>
      <protection locked="0"/>
    </xf>
    <xf numFmtId="0" fontId="59" fillId="7" borderId="2" xfId="0" applyFont="1" applyFill="1" applyBorder="1" applyAlignment="1">
      <alignment horizontal="center" vertical="center" textRotation="9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0" fillId="3" borderId="0" xfId="0" applyFont="1" applyFill="1"/>
    <xf numFmtId="0" fontId="60" fillId="0" borderId="0" xfId="0" applyFont="1"/>
    <xf numFmtId="14" fontId="1" fillId="0" borderId="2" xfId="0" applyNumberFormat="1" applyFont="1" applyBorder="1" applyAlignment="1" applyProtection="1">
      <alignment horizontal="center" vertical="center" wrapText="1"/>
      <protection locked="0"/>
    </xf>
    <xf numFmtId="0" fontId="2" fillId="0" borderId="2" xfId="0" applyFont="1" applyBorder="1" applyAlignment="1">
      <alignment horizontal="center" vertical="top"/>
    </xf>
    <xf numFmtId="0" fontId="49" fillId="0" borderId="2" xfId="0" applyFont="1" applyBorder="1" applyAlignment="1" applyProtection="1">
      <alignment horizontal="justify" vertical="top" wrapText="1"/>
      <protection locked="0"/>
    </xf>
    <xf numFmtId="0" fontId="2" fillId="0" borderId="2" xfId="0" applyFont="1" applyBorder="1" applyAlignment="1" applyProtection="1">
      <alignment horizontal="center" vertical="top"/>
      <protection hidden="1"/>
    </xf>
    <xf numFmtId="0" fontId="2" fillId="0" borderId="2" xfId="0" applyFont="1" applyBorder="1" applyAlignment="1" applyProtection="1">
      <alignment horizontal="center" vertical="top" textRotation="90"/>
      <protection locked="0"/>
    </xf>
    <xf numFmtId="9" fontId="2" fillId="0" borderId="2" xfId="0" applyNumberFormat="1" applyFont="1" applyBorder="1" applyAlignment="1" applyProtection="1">
      <alignment horizontal="center" vertical="top"/>
      <protection hidden="1"/>
    </xf>
    <xf numFmtId="164" fontId="2" fillId="0" borderId="2" xfId="1" applyNumberFormat="1" applyFont="1" applyBorder="1" applyAlignment="1">
      <alignment horizontal="center" vertical="top"/>
    </xf>
    <xf numFmtId="0" fontId="51" fillId="0" borderId="2" xfId="0" applyFont="1" applyBorder="1" applyAlignment="1" applyProtection="1">
      <alignment horizontal="center" vertical="top" textRotation="90" wrapText="1"/>
      <protection hidden="1"/>
    </xf>
    <xf numFmtId="9" fontId="2" fillId="0" borderId="4" xfId="0" applyNumberFormat="1" applyFont="1" applyBorder="1" applyAlignment="1" applyProtection="1">
      <alignment horizontal="center" vertical="top"/>
      <protection hidden="1"/>
    </xf>
    <xf numFmtId="0" fontId="51" fillId="0" borderId="2" xfId="0" applyFont="1" applyBorder="1" applyAlignment="1" applyProtection="1">
      <alignment horizontal="center" vertical="top" textRotation="90"/>
      <protection hidden="1"/>
    </xf>
    <xf numFmtId="0" fontId="2" fillId="0" borderId="4" xfId="0" applyFont="1" applyBorder="1" applyAlignment="1" applyProtection="1">
      <alignment horizontal="center" vertical="top" textRotation="90"/>
      <protection locked="0"/>
    </xf>
    <xf numFmtId="0" fontId="2" fillId="0" borderId="2" xfId="0" applyFont="1" applyBorder="1" applyAlignment="1" applyProtection="1">
      <alignment horizontal="center" vertical="top" wrapText="1"/>
      <protection locked="0"/>
    </xf>
    <xf numFmtId="14" fontId="2" fillId="0" borderId="2" xfId="0" applyNumberFormat="1" applyFont="1" applyBorder="1" applyAlignment="1" applyProtection="1">
      <alignment horizontal="center" vertical="center"/>
      <protection locked="0"/>
    </xf>
    <xf numFmtId="14"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justify" vertical="top"/>
      <protection locked="0"/>
    </xf>
    <xf numFmtId="14" fontId="2" fillId="0" borderId="2" xfId="0" applyNumberFormat="1" applyFont="1" applyBorder="1" applyAlignment="1" applyProtection="1">
      <alignment horizontal="center" vertical="top"/>
      <protection locked="0"/>
    </xf>
    <xf numFmtId="164" fontId="2" fillId="9" borderId="2" xfId="1" applyNumberFormat="1" applyFont="1" applyFill="1" applyBorder="1" applyAlignment="1">
      <alignment horizontal="center" vertical="top"/>
    </xf>
    <xf numFmtId="0" fontId="2" fillId="0" borderId="2" xfId="0" applyFont="1" applyBorder="1" applyAlignment="1" applyProtection="1">
      <alignment horizontal="center" vertical="top"/>
      <protection locked="0"/>
    </xf>
    <xf numFmtId="0" fontId="2" fillId="0" borderId="2" xfId="0" applyFont="1" applyBorder="1" applyAlignment="1">
      <alignment horizontal="center" vertical="center"/>
    </xf>
    <xf numFmtId="0" fontId="49"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0" borderId="2" xfId="0" applyNumberFormat="1" applyFont="1" applyBorder="1" applyAlignment="1" applyProtection="1">
      <alignment horizontal="center" vertical="center"/>
      <protection hidden="1"/>
    </xf>
    <xf numFmtId="164" fontId="2" fillId="0" borderId="2" xfId="1" applyNumberFormat="1" applyFont="1" applyBorder="1" applyAlignment="1">
      <alignment horizontal="center" vertical="center"/>
    </xf>
    <xf numFmtId="0" fontId="51" fillId="0" borderId="2" xfId="0" applyFont="1" applyBorder="1" applyAlignment="1" applyProtection="1">
      <alignment horizontal="center" vertical="center" textRotation="90" wrapText="1"/>
      <protection hidden="1"/>
    </xf>
    <xf numFmtId="9" fontId="2" fillId="0" borderId="4" xfId="0" applyNumberFormat="1" applyFont="1" applyBorder="1" applyAlignment="1" applyProtection="1">
      <alignment horizontal="center" vertical="center"/>
      <protection hidden="1"/>
    </xf>
    <xf numFmtId="0" fontId="51" fillId="0" borderId="2" xfId="0" applyFont="1" applyBorder="1" applyAlignment="1" applyProtection="1">
      <alignment horizontal="center" vertical="center" textRotation="90"/>
      <protection hidden="1"/>
    </xf>
    <xf numFmtId="0" fontId="2" fillId="0" borderId="4" xfId="0" applyFont="1" applyBorder="1" applyAlignment="1" applyProtection="1">
      <alignment horizontal="center" vertical="center" textRotation="90"/>
      <protection locked="0"/>
    </xf>
    <xf numFmtId="0" fontId="2" fillId="0" borderId="2" xfId="0" applyFont="1" applyBorder="1" applyAlignment="1" applyProtection="1">
      <alignment horizontal="center" vertical="center" wrapText="1"/>
      <protection locked="0"/>
    </xf>
    <xf numFmtId="164" fontId="2" fillId="9" borderId="2" xfId="1" applyNumberFormat="1"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wrapText="1"/>
      <protection locked="0"/>
    </xf>
    <xf numFmtId="0" fontId="0" fillId="0" borderId="0" xfId="0" applyFill="1" applyAlignment="1">
      <alignment horizontal="left" vertical="center" wrapText="1"/>
    </xf>
    <xf numFmtId="0" fontId="1" fillId="15" borderId="2" xfId="0" applyFont="1" applyFill="1" applyBorder="1" applyAlignment="1">
      <alignment horizontal="justify" vertical="center" wrapText="1"/>
    </xf>
    <xf numFmtId="9" fontId="1" fillId="15" borderId="2" xfId="1" applyFont="1" applyFill="1" applyBorder="1" applyAlignment="1">
      <alignment horizontal="center" vertical="center" wrapText="1"/>
    </xf>
    <xf numFmtId="0" fontId="1" fillId="15" borderId="2" xfId="0" applyFont="1" applyFill="1" applyBorder="1" applyAlignment="1">
      <alignment horizontal="center" vertical="center" wrapText="1"/>
    </xf>
    <xf numFmtId="0" fontId="54" fillId="3" borderId="64" xfId="2" applyFont="1" applyFill="1" applyBorder="1" applyAlignment="1">
      <alignment horizontal="justify" vertical="center" wrapText="1"/>
    </xf>
    <xf numFmtId="0" fontId="54" fillId="3" borderId="65" xfId="2" applyFont="1" applyFill="1" applyBorder="1" applyAlignment="1">
      <alignment horizontal="justify" vertical="center" wrapText="1"/>
    </xf>
    <xf numFmtId="0" fontId="53" fillId="3" borderId="71" xfId="0" applyFont="1" applyFill="1" applyBorder="1" applyAlignment="1">
      <alignment horizontal="left" vertical="center" wrapText="1"/>
    </xf>
    <xf numFmtId="0" fontId="53" fillId="3" borderId="72" xfId="0" applyFont="1" applyFill="1" applyBorder="1" applyAlignment="1">
      <alignment horizontal="left" vertical="center" wrapText="1"/>
    </xf>
    <xf numFmtId="0" fontId="53" fillId="3" borderId="58" xfId="3" applyFont="1" applyFill="1" applyBorder="1" applyAlignment="1">
      <alignment horizontal="left" vertical="top" wrapText="1" readingOrder="1"/>
    </xf>
    <xf numFmtId="0" fontId="53" fillId="3" borderId="59" xfId="3" applyFont="1" applyFill="1" applyBorder="1" applyAlignment="1">
      <alignment horizontal="left" vertical="top" wrapText="1" readingOrder="1"/>
    </xf>
    <xf numFmtId="0" fontId="54" fillId="3" borderId="60" xfId="2" applyFont="1" applyFill="1" applyBorder="1" applyAlignment="1">
      <alignment horizontal="justify" vertical="center" wrapText="1"/>
    </xf>
    <xf numFmtId="0" fontId="54" fillId="3" borderId="61" xfId="2" applyFont="1" applyFill="1" applyBorder="1" applyAlignment="1">
      <alignment horizontal="justify" vertical="center" wrapText="1"/>
    </xf>
    <xf numFmtId="0" fontId="53" fillId="3" borderId="62" xfId="0" applyFont="1" applyFill="1" applyBorder="1" applyAlignment="1">
      <alignment horizontal="left" vertical="center" wrapText="1"/>
    </xf>
    <xf numFmtId="0" fontId="53" fillId="3" borderId="63" xfId="0" applyFont="1" applyFill="1" applyBorder="1" applyAlignment="1">
      <alignment horizontal="left"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3" fillId="3" borderId="73" xfId="0" applyFont="1" applyFill="1" applyBorder="1" applyAlignment="1">
      <alignment horizontal="left" vertical="center" wrapText="1"/>
    </xf>
    <xf numFmtId="0" fontId="53" fillId="3" borderId="74" xfId="0" applyFont="1" applyFill="1" applyBorder="1" applyAlignment="1">
      <alignment horizontal="left" vertical="center" wrapText="1"/>
    </xf>
    <xf numFmtId="0" fontId="54" fillId="3" borderId="66" xfId="0" applyFont="1" applyFill="1" applyBorder="1" applyAlignment="1">
      <alignment horizontal="justify" vertical="center" wrapText="1"/>
    </xf>
    <xf numFmtId="0" fontId="54" fillId="3" borderId="67" xfId="0" applyFont="1" applyFill="1" applyBorder="1" applyAlignment="1">
      <alignment horizontal="justify" vertical="center" wrapText="1"/>
    </xf>
    <xf numFmtId="0" fontId="58" fillId="7" borderId="48" xfId="2" applyFont="1" applyFill="1" applyBorder="1" applyAlignment="1">
      <alignment horizontal="center" vertical="center" wrapText="1"/>
    </xf>
    <xf numFmtId="0" fontId="58" fillId="7" borderId="49" xfId="2" applyFont="1" applyFill="1" applyBorder="1" applyAlignment="1">
      <alignment horizontal="center" vertical="center" wrapText="1"/>
    </xf>
    <xf numFmtId="0" fontId="58" fillId="7" borderId="50"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8" xfId="2" quotePrefix="1" applyFont="1" applyBorder="1" applyAlignment="1">
      <alignment horizontal="left" vertical="center" wrapText="1"/>
    </xf>
    <xf numFmtId="0" fontId="49" fillId="0" borderId="69" xfId="2" quotePrefix="1" applyFont="1" applyBorder="1" applyAlignment="1">
      <alignment horizontal="left" vertical="center" wrapText="1"/>
    </xf>
    <xf numFmtId="0" fontId="49" fillId="0" borderId="70" xfId="2" quotePrefix="1" applyFont="1" applyBorder="1" applyAlignment="1">
      <alignment horizontal="left" vertical="center" wrapText="1"/>
    </xf>
    <xf numFmtId="0" fontId="50" fillId="3" borderId="51" xfId="2" quotePrefix="1" applyFont="1" applyFill="1" applyBorder="1" applyAlignment="1">
      <alignment horizontal="left" vertical="top" wrapText="1"/>
    </xf>
    <xf numFmtId="0" fontId="51" fillId="3" borderId="52" xfId="2" quotePrefix="1" applyFont="1" applyFill="1" applyBorder="1" applyAlignment="1">
      <alignment horizontal="left" vertical="top" wrapText="1"/>
    </xf>
    <xf numFmtId="0" fontId="51" fillId="3" borderId="53"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61" fillId="7" borderId="54" xfId="3" applyFont="1" applyFill="1" applyBorder="1" applyAlignment="1">
      <alignment horizontal="center" vertical="center" wrapText="1"/>
    </xf>
    <xf numFmtId="0" fontId="61" fillId="7" borderId="55" xfId="3" applyFont="1" applyFill="1" applyBorder="1" applyAlignment="1">
      <alignment horizontal="center" vertical="center" wrapText="1"/>
    </xf>
    <xf numFmtId="0" fontId="61" fillId="7" borderId="56" xfId="2" applyFont="1" applyFill="1" applyBorder="1" applyAlignment="1">
      <alignment horizontal="center" vertical="center"/>
    </xf>
    <xf numFmtId="0" fontId="61" fillId="7"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 fillId="15" borderId="6"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31" xfId="0" applyFont="1" applyBorder="1" applyAlignment="1">
      <alignment horizontal="center" vertical="center" wrapText="1"/>
    </xf>
    <xf numFmtId="0" fontId="57" fillId="7" borderId="29" xfId="0" applyFont="1" applyFill="1" applyBorder="1" applyAlignment="1">
      <alignment horizontal="center" vertical="center" wrapText="1"/>
    </xf>
    <xf numFmtId="0" fontId="57" fillId="7" borderId="29" xfId="0" applyFont="1" applyFill="1" applyBorder="1" applyAlignment="1">
      <alignment horizontal="center" vertical="center"/>
    </xf>
    <xf numFmtId="0" fontId="57" fillId="7" borderId="30" xfId="0" applyFont="1" applyFill="1" applyBorder="1" applyAlignment="1">
      <alignment horizontal="center" vertical="center"/>
    </xf>
    <xf numFmtId="0" fontId="57" fillId="7" borderId="31" xfId="0" applyFont="1" applyFill="1" applyBorder="1" applyAlignment="1">
      <alignment horizontal="center" vertical="center"/>
    </xf>
    <xf numFmtId="0" fontId="57" fillId="7" borderId="32" xfId="0" applyFont="1" applyFill="1" applyBorder="1" applyAlignment="1">
      <alignment horizontal="center" vertical="center"/>
    </xf>
    <xf numFmtId="0" fontId="63" fillId="3" borderId="6" xfId="0" applyFont="1" applyFill="1" applyBorder="1" applyAlignment="1" applyProtection="1">
      <alignment horizontal="left" vertical="center"/>
      <protection locked="0"/>
    </xf>
    <xf numFmtId="0" fontId="63" fillId="3" borderId="10" xfId="0" applyFont="1" applyFill="1" applyBorder="1" applyAlignment="1" applyProtection="1">
      <alignment horizontal="left" vertical="center"/>
      <protection locked="0"/>
    </xf>
    <xf numFmtId="0" fontId="63"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59" fillId="7" borderId="6" xfId="0" applyFont="1" applyFill="1" applyBorder="1" applyAlignment="1">
      <alignment horizontal="center" vertical="center"/>
    </xf>
    <xf numFmtId="0" fontId="59" fillId="7" borderId="10" xfId="0" applyFont="1" applyFill="1" applyBorder="1" applyAlignment="1">
      <alignment horizontal="center" vertical="center"/>
    </xf>
    <xf numFmtId="0" fontId="59" fillId="7" borderId="7" xfId="0" applyFont="1" applyFill="1" applyBorder="1" applyAlignment="1">
      <alignment horizontal="center" vertical="center"/>
    </xf>
    <xf numFmtId="0" fontId="62" fillId="7" borderId="6" xfId="0" applyFont="1" applyFill="1" applyBorder="1" applyAlignment="1">
      <alignment horizontal="left" vertical="center"/>
    </xf>
    <xf numFmtId="0" fontId="62" fillId="7" borderId="7" xfId="0" applyFont="1" applyFill="1" applyBorder="1" applyAlignment="1">
      <alignment horizontal="left" vertical="center"/>
    </xf>
    <xf numFmtId="0" fontId="8" fillId="3" borderId="9"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58" fillId="7" borderId="4" xfId="0" applyFont="1" applyFill="1" applyBorder="1" applyAlignment="1">
      <alignment horizontal="center" vertical="center" textRotation="90"/>
    </xf>
    <xf numFmtId="0" fontId="58" fillId="7" borderId="5" xfId="0" applyFont="1" applyFill="1" applyBorder="1" applyAlignment="1">
      <alignment horizontal="center" vertical="center" textRotation="90"/>
    </xf>
    <xf numFmtId="0" fontId="59" fillId="7" borderId="4" xfId="0" applyFont="1" applyFill="1" applyBorder="1" applyAlignment="1">
      <alignment horizontal="center" vertical="center" wrapText="1"/>
    </xf>
    <xf numFmtId="0" fontId="59" fillId="7" borderId="5" xfId="0" applyFont="1" applyFill="1" applyBorder="1" applyAlignment="1">
      <alignment horizontal="center" vertical="center" wrapText="1"/>
    </xf>
    <xf numFmtId="0" fontId="59" fillId="7" borderId="2"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2" fillId="0" borderId="4" xfId="0" applyNumberFormat="1" applyFont="1" applyBorder="1" applyAlignment="1" applyProtection="1">
      <alignment horizontal="center" vertical="top" wrapText="1"/>
      <protection hidden="1"/>
    </xf>
    <xf numFmtId="9" fontId="2" fillId="0" borderId="8" xfId="0" applyNumberFormat="1" applyFont="1" applyBorder="1" applyAlignment="1" applyProtection="1">
      <alignment horizontal="center" vertical="top" wrapText="1"/>
      <protection hidden="1"/>
    </xf>
    <xf numFmtId="9" fontId="2" fillId="0" borderId="5" xfId="0" applyNumberFormat="1" applyFont="1" applyBorder="1" applyAlignment="1" applyProtection="1">
      <alignment horizontal="center" vertical="top" wrapText="1"/>
      <protection hidden="1"/>
    </xf>
    <xf numFmtId="9" fontId="2" fillId="0" borderId="4" xfId="0" applyNumberFormat="1" applyFont="1" applyBorder="1" applyAlignment="1" applyProtection="1">
      <alignment horizontal="center" vertical="top" wrapText="1"/>
      <protection locked="0"/>
    </xf>
    <xf numFmtId="9" fontId="2" fillId="0" borderId="8" xfId="0" applyNumberFormat="1" applyFont="1" applyBorder="1" applyAlignment="1" applyProtection="1">
      <alignment horizontal="center" vertical="top" wrapText="1"/>
      <protection locked="0"/>
    </xf>
    <xf numFmtId="9" fontId="2"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51" fillId="0" borderId="4" xfId="0" applyFont="1" applyBorder="1" applyAlignment="1" applyProtection="1">
      <alignment horizontal="center" vertical="top" wrapText="1"/>
      <protection hidden="1"/>
    </xf>
    <xf numFmtId="0" fontId="51" fillId="0" borderId="8" xfId="0" applyFont="1" applyBorder="1" applyAlignment="1" applyProtection="1">
      <alignment horizontal="center" vertical="top" wrapText="1"/>
      <protection hidden="1"/>
    </xf>
    <xf numFmtId="0" fontId="51" fillId="0" borderId="5" xfId="0" applyFont="1" applyBorder="1" applyAlignment="1" applyProtection="1">
      <alignment horizontal="center" vertical="top" wrapText="1"/>
      <protection hidden="1"/>
    </xf>
    <xf numFmtId="0" fontId="51" fillId="0" borderId="4" xfId="0" applyFont="1" applyBorder="1" applyAlignment="1" applyProtection="1">
      <alignment horizontal="center" vertical="top"/>
      <protection hidden="1"/>
    </xf>
    <xf numFmtId="0" fontId="51" fillId="0" borderId="8" xfId="0" applyFont="1" applyBorder="1" applyAlignment="1" applyProtection="1">
      <alignment horizontal="center" vertical="top"/>
      <protection hidden="1"/>
    </xf>
    <xf numFmtId="0" fontId="51" fillId="0" borderId="5" xfId="0" applyFont="1" applyBorder="1" applyAlignment="1" applyProtection="1">
      <alignment horizontal="center" vertical="top"/>
      <protection hidden="1"/>
    </xf>
    <xf numFmtId="9" fontId="2" fillId="0" borderId="4" xfId="0" applyNumberFormat="1" applyFont="1" applyBorder="1" applyAlignment="1" applyProtection="1">
      <alignment horizontal="center" vertical="center" wrapText="1"/>
      <protection hidden="1"/>
    </xf>
    <xf numFmtId="9" fontId="2" fillId="0" borderId="8" xfId="0" applyNumberFormat="1" applyFont="1" applyBorder="1" applyAlignment="1" applyProtection="1">
      <alignment horizontal="center" vertical="center" wrapText="1"/>
      <protection hidden="1"/>
    </xf>
    <xf numFmtId="9" fontId="2" fillId="0" borderId="5" xfId="0" applyNumberFormat="1" applyFont="1" applyBorder="1" applyAlignment="1" applyProtection="1">
      <alignment horizontal="center" vertical="center" wrapText="1"/>
      <protection hidden="1"/>
    </xf>
    <xf numFmtId="0" fontId="51" fillId="0" borderId="4" xfId="0" applyFont="1" applyBorder="1" applyAlignment="1" applyProtection="1">
      <alignment horizontal="center" vertical="center"/>
      <protection hidden="1"/>
    </xf>
    <xf numFmtId="0" fontId="51" fillId="0" borderId="8" xfId="0" applyFont="1" applyBorder="1" applyAlignment="1" applyProtection="1">
      <alignment horizontal="center" vertical="center"/>
      <protection hidden="1"/>
    </xf>
    <xf numFmtId="0" fontId="51" fillId="0" borderId="5" xfId="0" applyFont="1" applyBorder="1" applyAlignment="1" applyProtection="1">
      <alignment horizontal="center" vertical="center"/>
      <protection hidden="1"/>
    </xf>
    <xf numFmtId="9" fontId="2" fillId="0" borderId="4" xfId="0" applyNumberFormat="1" applyFont="1" applyBorder="1" applyAlignment="1" applyProtection="1">
      <alignment horizontal="center" vertical="center" wrapText="1"/>
      <protection locked="0"/>
    </xf>
    <xf numFmtId="9" fontId="2" fillId="0" borderId="8" xfId="0" applyNumberFormat="1" applyFont="1" applyBorder="1" applyAlignment="1" applyProtection="1">
      <alignment horizontal="center" vertical="center" wrapText="1"/>
      <protection locked="0"/>
    </xf>
    <xf numFmtId="9" fontId="2" fillId="0" borderId="5" xfId="0" applyNumberFormat="1" applyFont="1" applyBorder="1" applyAlignment="1" applyProtection="1">
      <alignment horizontal="center" vertical="center" wrapText="1"/>
      <protection locked="0"/>
    </xf>
    <xf numFmtId="0" fontId="51" fillId="0" borderId="4" xfId="0" applyFont="1" applyBorder="1" applyAlignment="1" applyProtection="1">
      <alignment horizontal="center" vertical="center" wrapText="1"/>
      <protection hidden="1"/>
    </xf>
    <xf numFmtId="0" fontId="51" fillId="0" borderId="8" xfId="0" applyFont="1" applyBorder="1" applyAlignment="1" applyProtection="1">
      <alignment horizontal="center" vertical="center" wrapText="1"/>
      <protection hidden="1"/>
    </xf>
    <xf numFmtId="0" fontId="51" fillId="0" borderId="5"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59" fillId="7" borderId="4" xfId="0" applyFont="1" applyFill="1" applyBorder="1" applyAlignment="1">
      <alignment horizontal="center" vertical="center" textRotation="90" wrapText="1"/>
    </xf>
    <xf numFmtId="0" fontId="59" fillId="7" borderId="5" xfId="0" applyFont="1" applyFill="1" applyBorder="1" applyAlignment="1">
      <alignment horizontal="center" vertical="center" textRotation="90" wrapText="1"/>
    </xf>
    <xf numFmtId="0" fontId="59" fillId="7" borderId="2" xfId="0" applyFont="1" applyFill="1" applyBorder="1" applyAlignment="1">
      <alignment horizontal="center" vertical="center" textRotation="90" wrapText="1"/>
    </xf>
    <xf numFmtId="0" fontId="59" fillId="7" borderId="9" xfId="0" applyFont="1" applyFill="1" applyBorder="1" applyAlignment="1">
      <alignment horizontal="center" vertical="center" wrapText="1"/>
    </xf>
    <xf numFmtId="0" fontId="59" fillId="7" borderId="3" xfId="0" applyFont="1" applyFill="1" applyBorder="1" applyAlignment="1">
      <alignment horizontal="center" vertical="center"/>
    </xf>
    <xf numFmtId="0" fontId="59" fillId="7" borderId="9" xfId="0" applyFont="1" applyFill="1" applyBorder="1" applyAlignment="1">
      <alignment horizontal="center" vertical="center"/>
    </xf>
    <xf numFmtId="0" fontId="8" fillId="3" borderId="3"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59" fillId="7" borderId="8" xfId="0" applyFont="1" applyFill="1" applyBorder="1" applyAlignment="1">
      <alignment horizontal="center" vertical="center" wrapText="1"/>
    </xf>
    <xf numFmtId="0" fontId="59" fillId="7" borderId="2" xfId="0" applyFont="1" applyFill="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5" fillId="0" borderId="0" xfId="0" applyFont="1" applyAlignment="1">
      <alignment horizontal="center" vertical="center"/>
    </xf>
    <xf numFmtId="0" fontId="45" fillId="0" borderId="0" xfId="0" applyFont="1" applyAlignment="1">
      <alignment horizontal="center" vertical="center"/>
    </xf>
    <xf numFmtId="0" fontId="40" fillId="14" borderId="35" xfId="0" applyFont="1" applyFill="1" applyBorder="1" applyAlignment="1">
      <alignment horizontal="center" vertical="center" wrapText="1" readingOrder="1"/>
    </xf>
    <xf numFmtId="0" fontId="40" fillId="14" borderId="36" xfId="0" applyFont="1" applyFill="1" applyBorder="1" applyAlignment="1">
      <alignment horizontal="center" vertical="center" wrapText="1" readingOrder="1"/>
    </xf>
    <xf numFmtId="0" fontId="40" fillId="14" borderId="47"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4" borderId="44" xfId="0" applyFont="1" applyFill="1" applyBorder="1" applyAlignment="1">
      <alignment horizontal="center" vertical="center" wrapText="1" readingOrder="1"/>
    </xf>
    <xf numFmtId="0" fontId="37" fillId="14" borderId="45" xfId="0" applyFont="1" applyFill="1" applyBorder="1" applyAlignment="1">
      <alignment horizontal="center" vertical="center" wrapText="1" readingOrder="1"/>
    </xf>
    <xf numFmtId="0" fontId="37" fillId="3" borderId="42"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00CC"/>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6" zoomScale="110" zoomScaleNormal="110" workbookViewId="0">
      <selection activeCell="C12" sqref="C12:F12"/>
    </sheetView>
  </sheetViews>
  <sheetFormatPr baseColWidth="10" defaultColWidth="11.42578125" defaultRowHeight="15" x14ac:dyDescent="0.25"/>
  <cols>
    <col min="1" max="1" width="2.85546875" style="80" customWidth="1"/>
    <col min="2" max="3" width="24.7109375" style="80" customWidth="1"/>
    <col min="4" max="4" width="16" style="80" customWidth="1"/>
    <col min="5" max="5" width="24.7109375" style="80" customWidth="1"/>
    <col min="6" max="6" width="27.7109375" style="80" customWidth="1"/>
    <col min="7" max="8" width="24.7109375" style="80" customWidth="1"/>
    <col min="9" max="16384" width="11.42578125" style="80"/>
  </cols>
  <sheetData>
    <row r="1" spans="2:8" ht="15.75" thickBot="1" x14ac:dyDescent="0.3"/>
    <row r="2" spans="2:8" ht="18" x14ac:dyDescent="0.25">
      <c r="B2" s="206" t="s">
        <v>165</v>
      </c>
      <c r="C2" s="207"/>
      <c r="D2" s="207"/>
      <c r="E2" s="207"/>
      <c r="F2" s="207"/>
      <c r="G2" s="207"/>
      <c r="H2" s="208"/>
    </row>
    <row r="3" spans="2:8" x14ac:dyDescent="0.25">
      <c r="B3" s="81"/>
      <c r="C3" s="82"/>
      <c r="D3" s="82"/>
      <c r="E3" s="82"/>
      <c r="F3" s="82"/>
      <c r="G3" s="82"/>
      <c r="H3" s="83"/>
    </row>
    <row r="4" spans="2:8" ht="63" customHeight="1" x14ac:dyDescent="0.25">
      <c r="B4" s="209" t="s">
        <v>208</v>
      </c>
      <c r="C4" s="210"/>
      <c r="D4" s="210"/>
      <c r="E4" s="210"/>
      <c r="F4" s="210"/>
      <c r="G4" s="210"/>
      <c r="H4" s="211"/>
    </row>
    <row r="5" spans="2:8" ht="63" customHeight="1" x14ac:dyDescent="0.25">
      <c r="B5" s="212"/>
      <c r="C5" s="213"/>
      <c r="D5" s="213"/>
      <c r="E5" s="213"/>
      <c r="F5" s="213"/>
      <c r="G5" s="213"/>
      <c r="H5" s="214"/>
    </row>
    <row r="6" spans="2:8" ht="16.5" x14ac:dyDescent="0.25">
      <c r="B6" s="215" t="s">
        <v>163</v>
      </c>
      <c r="C6" s="216"/>
      <c r="D6" s="216"/>
      <c r="E6" s="216"/>
      <c r="F6" s="216"/>
      <c r="G6" s="216"/>
      <c r="H6" s="217"/>
    </row>
    <row r="7" spans="2:8" ht="95.25" customHeight="1" x14ac:dyDescent="0.25">
      <c r="B7" s="225" t="s">
        <v>168</v>
      </c>
      <c r="C7" s="226"/>
      <c r="D7" s="226"/>
      <c r="E7" s="226"/>
      <c r="F7" s="226"/>
      <c r="G7" s="226"/>
      <c r="H7" s="227"/>
    </row>
    <row r="8" spans="2:8" ht="16.5" x14ac:dyDescent="0.25">
      <c r="B8" s="117"/>
      <c r="C8" s="118"/>
      <c r="D8" s="118"/>
      <c r="E8" s="118"/>
      <c r="F8" s="118"/>
      <c r="G8" s="118"/>
      <c r="H8" s="119"/>
    </row>
    <row r="9" spans="2:8" ht="16.5" customHeight="1" x14ac:dyDescent="0.25">
      <c r="B9" s="218" t="s">
        <v>201</v>
      </c>
      <c r="C9" s="219"/>
      <c r="D9" s="219"/>
      <c r="E9" s="219"/>
      <c r="F9" s="219"/>
      <c r="G9" s="219"/>
      <c r="H9" s="220"/>
    </row>
    <row r="10" spans="2:8" ht="44.25" customHeight="1" x14ac:dyDescent="0.25">
      <c r="B10" s="218"/>
      <c r="C10" s="219"/>
      <c r="D10" s="219"/>
      <c r="E10" s="219"/>
      <c r="F10" s="219"/>
      <c r="G10" s="219"/>
      <c r="H10" s="220"/>
    </row>
    <row r="11" spans="2:8" ht="15.75" thickBot="1" x14ac:dyDescent="0.3">
      <c r="B11" s="106"/>
      <c r="C11" s="109"/>
      <c r="D11" s="114"/>
      <c r="E11" s="115"/>
      <c r="F11" s="115"/>
      <c r="G11" s="116"/>
      <c r="H11" s="110"/>
    </row>
    <row r="12" spans="2:8" ht="15.75" thickTop="1" x14ac:dyDescent="0.25">
      <c r="B12" s="106"/>
      <c r="C12" s="221" t="s">
        <v>164</v>
      </c>
      <c r="D12" s="222"/>
      <c r="E12" s="223" t="s">
        <v>202</v>
      </c>
      <c r="F12" s="224"/>
      <c r="G12" s="109"/>
      <c r="H12" s="110"/>
    </row>
    <row r="13" spans="2:8" ht="35.25" customHeight="1" x14ac:dyDescent="0.25">
      <c r="B13" s="106"/>
      <c r="C13" s="193" t="s">
        <v>195</v>
      </c>
      <c r="D13" s="194"/>
      <c r="E13" s="195" t="s">
        <v>200</v>
      </c>
      <c r="F13" s="196"/>
      <c r="G13" s="109"/>
      <c r="H13" s="110"/>
    </row>
    <row r="14" spans="2:8" ht="17.25" customHeight="1" x14ac:dyDescent="0.25">
      <c r="B14" s="106"/>
      <c r="C14" s="193" t="s">
        <v>196</v>
      </c>
      <c r="D14" s="194"/>
      <c r="E14" s="195" t="s">
        <v>198</v>
      </c>
      <c r="F14" s="196"/>
      <c r="G14" s="109"/>
      <c r="H14" s="110"/>
    </row>
    <row r="15" spans="2:8" ht="19.5" customHeight="1" x14ac:dyDescent="0.25">
      <c r="B15" s="106"/>
      <c r="C15" s="193" t="s">
        <v>197</v>
      </c>
      <c r="D15" s="194"/>
      <c r="E15" s="195" t="s">
        <v>199</v>
      </c>
      <c r="F15" s="196"/>
      <c r="G15" s="109"/>
      <c r="H15" s="110"/>
    </row>
    <row r="16" spans="2:8" ht="69.75" customHeight="1" x14ac:dyDescent="0.25">
      <c r="B16" s="106"/>
      <c r="C16" s="193" t="s">
        <v>166</v>
      </c>
      <c r="D16" s="194"/>
      <c r="E16" s="195" t="s">
        <v>167</v>
      </c>
      <c r="F16" s="196"/>
      <c r="G16" s="109"/>
      <c r="H16" s="110"/>
    </row>
    <row r="17" spans="2:8" ht="34.5" customHeight="1" x14ac:dyDescent="0.25">
      <c r="B17" s="106"/>
      <c r="C17" s="197" t="s">
        <v>2</v>
      </c>
      <c r="D17" s="198"/>
      <c r="E17" s="189" t="s">
        <v>209</v>
      </c>
      <c r="F17" s="190"/>
      <c r="G17" s="109"/>
      <c r="H17" s="110"/>
    </row>
    <row r="18" spans="2:8" ht="27.75" customHeight="1" x14ac:dyDescent="0.25">
      <c r="B18" s="106"/>
      <c r="C18" s="197" t="s">
        <v>3</v>
      </c>
      <c r="D18" s="198"/>
      <c r="E18" s="189" t="s">
        <v>210</v>
      </c>
      <c r="F18" s="190"/>
      <c r="G18" s="109"/>
      <c r="H18" s="110"/>
    </row>
    <row r="19" spans="2:8" ht="28.5" customHeight="1" x14ac:dyDescent="0.25">
      <c r="B19" s="106"/>
      <c r="C19" s="197" t="s">
        <v>42</v>
      </c>
      <c r="D19" s="198"/>
      <c r="E19" s="189" t="s">
        <v>211</v>
      </c>
      <c r="F19" s="190"/>
      <c r="G19" s="109"/>
      <c r="H19" s="110"/>
    </row>
    <row r="20" spans="2:8" ht="72.75" customHeight="1" x14ac:dyDescent="0.25">
      <c r="B20" s="106"/>
      <c r="C20" s="197" t="s">
        <v>1</v>
      </c>
      <c r="D20" s="198"/>
      <c r="E20" s="189" t="s">
        <v>212</v>
      </c>
      <c r="F20" s="190"/>
      <c r="G20" s="109"/>
      <c r="H20" s="110"/>
    </row>
    <row r="21" spans="2:8" ht="64.5" customHeight="1" x14ac:dyDescent="0.25">
      <c r="B21" s="106"/>
      <c r="C21" s="197" t="s">
        <v>50</v>
      </c>
      <c r="D21" s="198"/>
      <c r="E21" s="189" t="s">
        <v>170</v>
      </c>
      <c r="F21" s="190"/>
      <c r="G21" s="109"/>
      <c r="H21" s="110"/>
    </row>
    <row r="22" spans="2:8" ht="71.25" customHeight="1" x14ac:dyDescent="0.25">
      <c r="B22" s="106"/>
      <c r="C22" s="197" t="s">
        <v>169</v>
      </c>
      <c r="D22" s="198"/>
      <c r="E22" s="189" t="s">
        <v>171</v>
      </c>
      <c r="F22" s="190"/>
      <c r="G22" s="109"/>
      <c r="H22" s="110"/>
    </row>
    <row r="23" spans="2:8" ht="55.5" customHeight="1" x14ac:dyDescent="0.25">
      <c r="B23" s="106"/>
      <c r="C23" s="191" t="s">
        <v>172</v>
      </c>
      <c r="D23" s="192"/>
      <c r="E23" s="189" t="s">
        <v>173</v>
      </c>
      <c r="F23" s="190"/>
      <c r="G23" s="109"/>
      <c r="H23" s="110"/>
    </row>
    <row r="24" spans="2:8" ht="42" customHeight="1" x14ac:dyDescent="0.25">
      <c r="B24" s="106"/>
      <c r="C24" s="191" t="s">
        <v>48</v>
      </c>
      <c r="D24" s="192"/>
      <c r="E24" s="189" t="s">
        <v>174</v>
      </c>
      <c r="F24" s="190"/>
      <c r="G24" s="109"/>
      <c r="H24" s="110"/>
    </row>
    <row r="25" spans="2:8" ht="59.25" customHeight="1" x14ac:dyDescent="0.25">
      <c r="B25" s="106"/>
      <c r="C25" s="191" t="s">
        <v>162</v>
      </c>
      <c r="D25" s="192"/>
      <c r="E25" s="189" t="s">
        <v>175</v>
      </c>
      <c r="F25" s="190"/>
      <c r="G25" s="109"/>
      <c r="H25" s="110"/>
    </row>
    <row r="26" spans="2:8" ht="23.25" customHeight="1" x14ac:dyDescent="0.25">
      <c r="B26" s="106"/>
      <c r="C26" s="191" t="s">
        <v>12</v>
      </c>
      <c r="D26" s="192"/>
      <c r="E26" s="189" t="s">
        <v>176</v>
      </c>
      <c r="F26" s="190"/>
      <c r="G26" s="109"/>
      <c r="H26" s="110"/>
    </row>
    <row r="27" spans="2:8" ht="30.75" customHeight="1" x14ac:dyDescent="0.25">
      <c r="B27" s="106"/>
      <c r="C27" s="191" t="s">
        <v>180</v>
      </c>
      <c r="D27" s="192"/>
      <c r="E27" s="189" t="s">
        <v>177</v>
      </c>
      <c r="F27" s="190"/>
      <c r="G27" s="109"/>
      <c r="H27" s="110"/>
    </row>
    <row r="28" spans="2:8" ht="35.25" customHeight="1" x14ac:dyDescent="0.25">
      <c r="B28" s="106"/>
      <c r="C28" s="191" t="s">
        <v>181</v>
      </c>
      <c r="D28" s="192"/>
      <c r="E28" s="189" t="s">
        <v>178</v>
      </c>
      <c r="F28" s="190"/>
      <c r="G28" s="109"/>
      <c r="H28" s="110"/>
    </row>
    <row r="29" spans="2:8" ht="33" customHeight="1" x14ac:dyDescent="0.25">
      <c r="B29" s="106"/>
      <c r="C29" s="191" t="s">
        <v>181</v>
      </c>
      <c r="D29" s="192"/>
      <c r="E29" s="189" t="s">
        <v>178</v>
      </c>
      <c r="F29" s="190"/>
      <c r="G29" s="109"/>
      <c r="H29" s="110"/>
    </row>
    <row r="30" spans="2:8" ht="30" customHeight="1" x14ac:dyDescent="0.25">
      <c r="B30" s="106"/>
      <c r="C30" s="191" t="s">
        <v>182</v>
      </c>
      <c r="D30" s="192"/>
      <c r="E30" s="189" t="s">
        <v>179</v>
      </c>
      <c r="F30" s="190"/>
      <c r="G30" s="109"/>
      <c r="H30" s="110"/>
    </row>
    <row r="31" spans="2:8" ht="35.25" customHeight="1" x14ac:dyDescent="0.25">
      <c r="B31" s="106"/>
      <c r="C31" s="191" t="s">
        <v>183</v>
      </c>
      <c r="D31" s="192"/>
      <c r="E31" s="189" t="s">
        <v>184</v>
      </c>
      <c r="F31" s="190"/>
      <c r="G31" s="109"/>
      <c r="H31" s="110"/>
    </row>
    <row r="32" spans="2:8" ht="31.5" customHeight="1" x14ac:dyDescent="0.25">
      <c r="B32" s="106"/>
      <c r="C32" s="191" t="s">
        <v>185</v>
      </c>
      <c r="D32" s="192"/>
      <c r="E32" s="189" t="s">
        <v>186</v>
      </c>
      <c r="F32" s="190"/>
      <c r="G32" s="109"/>
      <c r="H32" s="110"/>
    </row>
    <row r="33" spans="2:8" ht="35.25" customHeight="1" x14ac:dyDescent="0.25">
      <c r="B33" s="106"/>
      <c r="C33" s="191" t="s">
        <v>187</v>
      </c>
      <c r="D33" s="192"/>
      <c r="E33" s="189" t="s">
        <v>188</v>
      </c>
      <c r="F33" s="190"/>
      <c r="G33" s="109"/>
      <c r="H33" s="110"/>
    </row>
    <row r="34" spans="2:8" ht="59.25" customHeight="1" x14ac:dyDescent="0.25">
      <c r="B34" s="106"/>
      <c r="C34" s="191" t="s">
        <v>189</v>
      </c>
      <c r="D34" s="192"/>
      <c r="E34" s="189" t="s">
        <v>190</v>
      </c>
      <c r="F34" s="190"/>
      <c r="G34" s="109"/>
      <c r="H34" s="110"/>
    </row>
    <row r="35" spans="2:8" ht="29.25" customHeight="1" x14ac:dyDescent="0.25">
      <c r="B35" s="106"/>
      <c r="C35" s="191" t="s">
        <v>29</v>
      </c>
      <c r="D35" s="192"/>
      <c r="E35" s="189" t="s">
        <v>191</v>
      </c>
      <c r="F35" s="190"/>
      <c r="G35" s="109"/>
      <c r="H35" s="110"/>
    </row>
    <row r="36" spans="2:8" ht="82.5" customHeight="1" x14ac:dyDescent="0.25">
      <c r="B36" s="106"/>
      <c r="C36" s="191" t="s">
        <v>193</v>
      </c>
      <c r="D36" s="192"/>
      <c r="E36" s="189" t="s">
        <v>192</v>
      </c>
      <c r="F36" s="190"/>
      <c r="G36" s="109"/>
      <c r="H36" s="110"/>
    </row>
    <row r="37" spans="2:8" ht="46.5" customHeight="1" x14ac:dyDescent="0.25">
      <c r="B37" s="106"/>
      <c r="C37" s="191" t="s">
        <v>39</v>
      </c>
      <c r="D37" s="192"/>
      <c r="E37" s="189" t="s">
        <v>194</v>
      </c>
      <c r="F37" s="190"/>
      <c r="G37" s="109"/>
      <c r="H37" s="110"/>
    </row>
    <row r="38" spans="2:8" ht="6.75" customHeight="1" thickBot="1" x14ac:dyDescent="0.3">
      <c r="B38" s="106"/>
      <c r="C38" s="202"/>
      <c r="D38" s="203"/>
      <c r="E38" s="204"/>
      <c r="F38" s="205"/>
      <c r="G38" s="109"/>
      <c r="H38" s="110"/>
    </row>
    <row r="39" spans="2:8" ht="15.75" thickTop="1" x14ac:dyDescent="0.25">
      <c r="B39" s="106"/>
      <c r="C39" s="107"/>
      <c r="D39" s="107"/>
      <c r="E39" s="108"/>
      <c r="F39" s="108"/>
      <c r="G39" s="109"/>
      <c r="H39" s="110"/>
    </row>
    <row r="40" spans="2:8" ht="21" customHeight="1" x14ac:dyDescent="0.25">
      <c r="B40" s="199" t="s">
        <v>203</v>
      </c>
      <c r="C40" s="200"/>
      <c r="D40" s="200"/>
      <c r="E40" s="200"/>
      <c r="F40" s="200"/>
      <c r="G40" s="200"/>
      <c r="H40" s="201"/>
    </row>
    <row r="41" spans="2:8" ht="20.25" customHeight="1" x14ac:dyDescent="0.25">
      <c r="B41" s="199" t="s">
        <v>204</v>
      </c>
      <c r="C41" s="200"/>
      <c r="D41" s="200"/>
      <c r="E41" s="200"/>
      <c r="F41" s="200"/>
      <c r="G41" s="200"/>
      <c r="H41" s="201"/>
    </row>
    <row r="42" spans="2:8" ht="20.25" customHeight="1" x14ac:dyDescent="0.25">
      <c r="B42" s="199" t="s">
        <v>205</v>
      </c>
      <c r="C42" s="200"/>
      <c r="D42" s="200"/>
      <c r="E42" s="200"/>
      <c r="F42" s="200"/>
      <c r="G42" s="200"/>
      <c r="H42" s="201"/>
    </row>
    <row r="43" spans="2:8" ht="20.25" customHeight="1" x14ac:dyDescent="0.25">
      <c r="B43" s="199" t="s">
        <v>206</v>
      </c>
      <c r="C43" s="200"/>
      <c r="D43" s="200"/>
      <c r="E43" s="200"/>
      <c r="F43" s="200"/>
      <c r="G43" s="200"/>
      <c r="H43" s="201"/>
    </row>
    <row r="44" spans="2:8" x14ac:dyDescent="0.25">
      <c r="B44" s="199" t="s">
        <v>207</v>
      </c>
      <c r="C44" s="200"/>
      <c r="D44" s="200"/>
      <c r="E44" s="200"/>
      <c r="F44" s="200"/>
      <c r="G44" s="200"/>
      <c r="H44" s="201"/>
    </row>
    <row r="45" spans="2:8" ht="15.75" thickBot="1" x14ac:dyDescent="0.3">
      <c r="B45" s="111"/>
      <c r="C45" s="112"/>
      <c r="D45" s="112"/>
      <c r="E45" s="112"/>
      <c r="F45" s="112"/>
      <c r="G45" s="112"/>
      <c r="H45" s="11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72"/>
  <sheetViews>
    <sheetView tabSelected="1" topLeftCell="A4" zoomScale="90" zoomScaleNormal="90" workbookViewId="0">
      <pane xSplit="5" ySplit="12" topLeftCell="AE16" activePane="bottomRight" state="frozen"/>
      <selection activeCell="A4" sqref="A4"/>
      <selection pane="topRight" activeCell="F4" sqref="F4"/>
      <selection pane="bottomLeft" activeCell="A16" sqref="A16"/>
      <selection pane="bottomRight" activeCell="A6" sqref="A6:B6"/>
    </sheetView>
  </sheetViews>
  <sheetFormatPr baseColWidth="10" defaultColWidth="11.42578125" defaultRowHeight="16.5" outlineLevelCol="1" x14ac:dyDescent="0.3"/>
  <cols>
    <col min="1" max="1" width="4" style="2" bestFit="1" customWidth="1"/>
    <col min="2" max="2" width="14.140625" style="2" customWidth="1"/>
    <col min="3" max="4" width="15.7109375" style="2" customWidth="1"/>
    <col min="5" max="5" width="15.710937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3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hidden="1" customWidth="1" outlineLevel="1"/>
    <col min="18" max="18" width="6.85546875" style="1" hidden="1" customWidth="1" outlineLevel="1"/>
    <col min="19" max="19" width="5" style="1" hidden="1" customWidth="1" outlineLevel="1"/>
    <col min="20" max="20" width="5.5703125" style="1" hidden="1" customWidth="1" outlineLevel="1"/>
    <col min="21" max="21" width="7.140625" style="1" hidden="1" customWidth="1" outlineLevel="1"/>
    <col min="22" max="22" width="6.7109375" style="1" hidden="1" customWidth="1" outlineLevel="1"/>
    <col min="23" max="23" width="7.5703125" style="1" hidden="1" customWidth="1" outlineLevel="1"/>
    <col min="24" max="24" width="8.28515625" style="1" hidden="1" customWidth="1" outlineLevel="1"/>
    <col min="25" max="25" width="8.7109375" style="1" hidden="1" customWidth="1" outlineLevel="1"/>
    <col min="26" max="26" width="10.42578125" style="1" hidden="1" customWidth="1" outlineLevel="1"/>
    <col min="27" max="27" width="9.28515625" style="1" hidden="1" customWidth="1" outlineLevel="1"/>
    <col min="28" max="28" width="9.140625" style="1" hidden="1" customWidth="1" outlineLevel="1"/>
    <col min="29" max="29" width="8.42578125" style="1" hidden="1" customWidth="1" outlineLevel="1"/>
    <col min="30" max="30" width="7.28515625" style="1" hidden="1" customWidth="1" outlineLevel="1"/>
    <col min="31" max="31" width="23.28515625" style="1" customWidth="1" collapsed="1"/>
    <col min="32" max="32" width="23" style="1" hidden="1" customWidth="1"/>
    <col min="33" max="33" width="18.85546875" style="1" customWidth="1"/>
    <col min="34" max="34" width="16.85546875" style="1" customWidth="1"/>
    <col min="35" max="35" width="17.7109375" style="1" customWidth="1"/>
    <col min="36" max="36" width="47.28515625" style="1" customWidth="1"/>
    <col min="37" max="37" width="36.7109375" style="1" hidden="1" customWidth="1"/>
    <col min="38" max="38" width="18.7109375" style="1" customWidth="1"/>
    <col min="39" max="39" width="15.7109375" style="1" hidden="1" customWidth="1" outlineLevel="1"/>
    <col min="40" max="40" width="31.85546875" style="1" hidden="1" customWidth="1" outlineLevel="1"/>
    <col min="41" max="41" width="45.85546875" style="1" hidden="1" customWidth="1" outlineLevel="1"/>
    <col min="42" max="42" width="15.7109375" style="1" customWidth="1" collapsed="1"/>
    <col min="43" max="43" width="31.85546875" style="1" customWidth="1"/>
    <col min="44" max="44" width="50.42578125" style="1" customWidth="1"/>
    <col min="45" max="16384" width="11.42578125" style="1"/>
  </cols>
  <sheetData>
    <row r="1" spans="1:70" ht="16.5" customHeight="1" x14ac:dyDescent="0.3">
      <c r="A1" s="232"/>
      <c r="B1" s="233"/>
      <c r="C1" s="233"/>
      <c r="D1" s="233"/>
      <c r="E1" s="236" t="s">
        <v>238</v>
      </c>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8"/>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row>
    <row r="2" spans="1:70" ht="97.9" customHeight="1" x14ac:dyDescent="0.3">
      <c r="A2" s="234"/>
      <c r="B2" s="235"/>
      <c r="C2" s="235"/>
      <c r="D2" s="235"/>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40"/>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x14ac:dyDescent="0.3">
      <c r="A3" s="25"/>
      <c r="B3" s="26"/>
      <c r="C3" s="25"/>
      <c r="D3" s="25"/>
      <c r="E3" s="6"/>
      <c r="F3" s="24"/>
      <c r="G3" s="6"/>
      <c r="H3" s="6"/>
      <c r="I3" s="6"/>
      <c r="J3" s="6"/>
      <c r="K3" s="6"/>
      <c r="L3" s="6"/>
      <c r="M3" s="6"/>
      <c r="N3" s="6"/>
      <c r="O3" s="6"/>
      <c r="P3" s="6"/>
      <c r="Q3" s="6"/>
      <c r="R3" s="6"/>
      <c r="S3" s="6"/>
      <c r="T3" s="6"/>
      <c r="U3" s="6"/>
      <c r="V3" s="6"/>
      <c r="W3" s="6"/>
      <c r="X3" s="6"/>
      <c r="Y3" s="6"/>
      <c r="Z3" s="6"/>
      <c r="AA3" s="6"/>
      <c r="AB3" s="6"/>
      <c r="AC3" s="6"/>
      <c r="AD3" s="6"/>
      <c r="AE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26.25" customHeight="1" x14ac:dyDescent="0.3">
      <c r="A4" s="248" t="s">
        <v>43</v>
      </c>
      <c r="B4" s="249"/>
      <c r="C4" s="241" t="s">
        <v>218</v>
      </c>
      <c r="D4" s="242"/>
      <c r="E4" s="242"/>
      <c r="F4" s="242"/>
      <c r="G4" s="242"/>
      <c r="H4" s="242"/>
      <c r="I4" s="242"/>
      <c r="J4" s="242"/>
      <c r="K4" s="242"/>
      <c r="L4" s="242"/>
      <c r="M4" s="242"/>
      <c r="N4" s="243"/>
      <c r="O4" s="244"/>
      <c r="P4" s="244"/>
      <c r="Q4" s="244"/>
      <c r="R4" s="6"/>
      <c r="S4" s="6"/>
      <c r="T4" s="6"/>
      <c r="U4" s="6"/>
      <c r="V4" s="6"/>
      <c r="W4" s="6"/>
      <c r="X4" s="6"/>
      <c r="Y4" s="6"/>
      <c r="Z4" s="6"/>
      <c r="AA4" s="6"/>
      <c r="AB4" s="6"/>
      <c r="AC4" s="6"/>
      <c r="AD4" s="6"/>
      <c r="AE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35.25" customHeight="1" x14ac:dyDescent="0.3">
      <c r="A5" s="248" t="s">
        <v>130</v>
      </c>
      <c r="B5" s="249"/>
      <c r="C5" s="250" t="s">
        <v>224</v>
      </c>
      <c r="D5" s="251"/>
      <c r="E5" s="251"/>
      <c r="F5" s="251"/>
      <c r="G5" s="251"/>
      <c r="H5" s="251"/>
      <c r="I5" s="251"/>
      <c r="J5" s="251"/>
      <c r="K5" s="251"/>
      <c r="L5" s="251"/>
      <c r="M5" s="251"/>
      <c r="N5" s="251"/>
      <c r="O5" s="251"/>
      <c r="P5" s="251"/>
      <c r="Q5" s="251"/>
      <c r="R5" s="251"/>
      <c r="S5" s="251"/>
      <c r="T5" s="251"/>
      <c r="U5" s="251"/>
      <c r="V5" s="251"/>
      <c r="W5" s="251"/>
      <c r="X5" s="6"/>
      <c r="Y5" s="6"/>
      <c r="Z5" s="6"/>
      <c r="AA5" s="6"/>
      <c r="AB5" s="6"/>
      <c r="AC5" s="6"/>
      <c r="AD5" s="6"/>
      <c r="AE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36.75" customHeight="1" x14ac:dyDescent="0.3">
      <c r="A6" s="248" t="s">
        <v>44</v>
      </c>
      <c r="B6" s="249"/>
      <c r="C6" s="332" t="s">
        <v>225</v>
      </c>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row>
    <row r="7" spans="1:70" s="150" customFormat="1" ht="35.25" customHeight="1" x14ac:dyDescent="0.3">
      <c r="A7" s="245" t="s">
        <v>139</v>
      </c>
      <c r="B7" s="246"/>
      <c r="C7" s="246"/>
      <c r="D7" s="246"/>
      <c r="E7" s="246"/>
      <c r="F7" s="246"/>
      <c r="G7" s="247"/>
      <c r="H7" s="245" t="s">
        <v>140</v>
      </c>
      <c r="I7" s="246"/>
      <c r="J7" s="246"/>
      <c r="K7" s="246"/>
      <c r="L7" s="246"/>
      <c r="M7" s="246"/>
      <c r="N7" s="247"/>
      <c r="O7" s="245" t="s">
        <v>141</v>
      </c>
      <c r="P7" s="246"/>
      <c r="Q7" s="246"/>
      <c r="R7" s="246"/>
      <c r="S7" s="246"/>
      <c r="T7" s="246"/>
      <c r="U7" s="246"/>
      <c r="V7" s="246"/>
      <c r="W7" s="247"/>
      <c r="X7" s="245" t="s">
        <v>142</v>
      </c>
      <c r="Y7" s="246"/>
      <c r="Z7" s="246"/>
      <c r="AA7" s="246"/>
      <c r="AB7" s="246"/>
      <c r="AC7" s="246"/>
      <c r="AD7" s="247"/>
      <c r="AE7" s="245" t="s">
        <v>34</v>
      </c>
      <c r="AF7" s="246"/>
      <c r="AG7" s="246"/>
      <c r="AH7" s="246"/>
      <c r="AI7" s="246"/>
      <c r="AJ7" s="246"/>
      <c r="AK7" s="246"/>
      <c r="AL7" s="247"/>
      <c r="AM7" s="228" t="s">
        <v>251</v>
      </c>
      <c r="AN7" s="229"/>
      <c r="AO7" s="230"/>
      <c r="AP7" s="228" t="s">
        <v>283</v>
      </c>
      <c r="AQ7" s="229"/>
      <c r="AR7" s="230"/>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row>
    <row r="8" spans="1:70" ht="16.5" customHeight="1" x14ac:dyDescent="0.3">
      <c r="A8" s="252" t="s">
        <v>0</v>
      </c>
      <c r="B8" s="350" t="s">
        <v>2</v>
      </c>
      <c r="C8" s="255" t="s">
        <v>3</v>
      </c>
      <c r="D8" s="255" t="s">
        <v>42</v>
      </c>
      <c r="E8" s="255" t="s">
        <v>1</v>
      </c>
      <c r="F8" s="254" t="s">
        <v>50</v>
      </c>
      <c r="G8" s="255" t="s">
        <v>135</v>
      </c>
      <c r="H8" s="349" t="s">
        <v>33</v>
      </c>
      <c r="I8" s="331" t="s">
        <v>5</v>
      </c>
      <c r="J8" s="254" t="s">
        <v>87</v>
      </c>
      <c r="K8" s="254" t="s">
        <v>92</v>
      </c>
      <c r="L8" s="329" t="s">
        <v>45</v>
      </c>
      <c r="M8" s="331" t="s">
        <v>5</v>
      </c>
      <c r="N8" s="255" t="s">
        <v>48</v>
      </c>
      <c r="O8" s="326" t="s">
        <v>11</v>
      </c>
      <c r="P8" s="256" t="s">
        <v>162</v>
      </c>
      <c r="Q8" s="254" t="s">
        <v>12</v>
      </c>
      <c r="R8" s="256" t="s">
        <v>8</v>
      </c>
      <c r="S8" s="256"/>
      <c r="T8" s="256"/>
      <c r="U8" s="256"/>
      <c r="V8" s="256"/>
      <c r="W8" s="256"/>
      <c r="X8" s="328" t="s">
        <v>138</v>
      </c>
      <c r="Y8" s="328" t="s">
        <v>46</v>
      </c>
      <c r="Z8" s="328" t="s">
        <v>5</v>
      </c>
      <c r="AA8" s="328" t="s">
        <v>47</v>
      </c>
      <c r="AB8" s="328" t="s">
        <v>5</v>
      </c>
      <c r="AC8" s="328" t="s">
        <v>49</v>
      </c>
      <c r="AD8" s="326" t="s">
        <v>29</v>
      </c>
      <c r="AE8" s="256" t="s">
        <v>34</v>
      </c>
      <c r="AF8" s="256" t="s">
        <v>214</v>
      </c>
      <c r="AG8" s="256" t="s">
        <v>35</v>
      </c>
      <c r="AH8" s="256" t="s">
        <v>36</v>
      </c>
      <c r="AI8" s="256" t="s">
        <v>38</v>
      </c>
      <c r="AJ8" s="256" t="s">
        <v>37</v>
      </c>
      <c r="AK8" s="254" t="s">
        <v>229</v>
      </c>
      <c r="AL8" s="256" t="s">
        <v>39</v>
      </c>
      <c r="AM8" s="228" t="s">
        <v>252</v>
      </c>
      <c r="AN8" s="228" t="s">
        <v>253</v>
      </c>
      <c r="AO8" s="231" t="s">
        <v>254</v>
      </c>
      <c r="AP8" s="228" t="s">
        <v>252</v>
      </c>
      <c r="AQ8" s="228" t="s">
        <v>253</v>
      </c>
      <c r="AR8" s="231" t="s">
        <v>254</v>
      </c>
      <c r="AS8" s="6"/>
      <c r="AT8" s="6"/>
      <c r="AU8" s="6"/>
      <c r="AV8" s="6"/>
      <c r="AW8" s="6"/>
      <c r="AX8" s="6"/>
      <c r="AY8" s="6"/>
      <c r="AZ8" s="6"/>
      <c r="BA8" s="6"/>
      <c r="BB8" s="6"/>
      <c r="BC8" s="6"/>
      <c r="BD8" s="6"/>
      <c r="BE8" s="6"/>
      <c r="BF8" s="6"/>
      <c r="BG8" s="6"/>
      <c r="BH8" s="6"/>
      <c r="BI8" s="6"/>
      <c r="BJ8" s="6"/>
      <c r="BK8" s="6"/>
      <c r="BL8" s="6"/>
      <c r="BM8" s="6"/>
      <c r="BN8" s="6"/>
      <c r="BO8" s="6"/>
      <c r="BP8" s="6"/>
      <c r="BQ8" s="6"/>
      <c r="BR8" s="6"/>
    </row>
    <row r="9" spans="1:70" s="3" customFormat="1" ht="51" customHeight="1" x14ac:dyDescent="0.25">
      <c r="A9" s="253"/>
      <c r="B9" s="350"/>
      <c r="C9" s="256"/>
      <c r="D9" s="256"/>
      <c r="E9" s="256"/>
      <c r="F9" s="255"/>
      <c r="G9" s="256"/>
      <c r="H9" s="255"/>
      <c r="I9" s="330"/>
      <c r="J9" s="255"/>
      <c r="K9" s="255"/>
      <c r="L9" s="330"/>
      <c r="M9" s="330"/>
      <c r="N9" s="256"/>
      <c r="O9" s="327"/>
      <c r="P9" s="256"/>
      <c r="Q9" s="255"/>
      <c r="R9" s="137" t="s">
        <v>13</v>
      </c>
      <c r="S9" s="137" t="s">
        <v>17</v>
      </c>
      <c r="T9" s="137" t="s">
        <v>28</v>
      </c>
      <c r="U9" s="137" t="s">
        <v>18</v>
      </c>
      <c r="V9" s="137" t="s">
        <v>21</v>
      </c>
      <c r="W9" s="137" t="s">
        <v>24</v>
      </c>
      <c r="X9" s="328"/>
      <c r="Y9" s="328"/>
      <c r="Z9" s="328"/>
      <c r="AA9" s="328"/>
      <c r="AB9" s="328"/>
      <c r="AC9" s="328"/>
      <c r="AD9" s="327"/>
      <c r="AE9" s="256"/>
      <c r="AF9" s="256"/>
      <c r="AG9" s="256"/>
      <c r="AH9" s="256"/>
      <c r="AI9" s="256"/>
      <c r="AJ9" s="256"/>
      <c r="AK9" s="255"/>
      <c r="AL9" s="256"/>
      <c r="AM9" s="228" t="s">
        <v>255</v>
      </c>
      <c r="AN9" s="228" t="s">
        <v>253</v>
      </c>
      <c r="AO9" s="231"/>
      <c r="AP9" s="228" t="s">
        <v>255</v>
      </c>
      <c r="AQ9" s="228" t="s">
        <v>253</v>
      </c>
      <c r="AR9" s="231"/>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row>
    <row r="10" spans="1:70" s="2" customFormat="1" ht="16.5" hidden="1" customHeight="1" x14ac:dyDescent="0.25">
      <c r="A10" s="317">
        <v>1</v>
      </c>
      <c r="B10" s="320" t="s">
        <v>132</v>
      </c>
      <c r="C10" s="320"/>
      <c r="D10" s="320"/>
      <c r="E10" s="311"/>
      <c r="F10" s="320"/>
      <c r="G10" s="334"/>
      <c r="H10" s="337"/>
      <c r="I10" s="343"/>
      <c r="J10" s="346"/>
      <c r="K10" s="343"/>
      <c r="L10" s="337"/>
      <c r="M10" s="343"/>
      <c r="N10" s="340"/>
      <c r="O10" s="5" t="s">
        <v>222</v>
      </c>
      <c r="P10" s="148"/>
      <c r="Q10" s="135"/>
      <c r="R10" s="138"/>
      <c r="S10" s="138"/>
      <c r="T10" s="139"/>
      <c r="U10" s="138"/>
      <c r="V10" s="138"/>
      <c r="W10" s="138"/>
      <c r="X10" s="140"/>
      <c r="Y10" s="141"/>
      <c r="Z10" s="142"/>
      <c r="AA10" s="141"/>
      <c r="AB10" s="142"/>
      <c r="AC10" s="143"/>
      <c r="AD10" s="144"/>
      <c r="AE10" s="145"/>
      <c r="AF10" s="145"/>
      <c r="AG10" s="145"/>
      <c r="AH10" s="146"/>
      <c r="AI10" s="146"/>
      <c r="AJ10" s="145"/>
      <c r="AK10" s="145"/>
      <c r="AL10" s="147"/>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row>
    <row r="11" spans="1:70" ht="151.5" hidden="1" customHeight="1" x14ac:dyDescent="0.3">
      <c r="A11" s="318"/>
      <c r="B11" s="321"/>
      <c r="C11" s="321"/>
      <c r="D11" s="321"/>
      <c r="E11" s="312"/>
      <c r="F11" s="321"/>
      <c r="G11" s="335"/>
      <c r="H11" s="338"/>
      <c r="I11" s="344"/>
      <c r="J11" s="347"/>
      <c r="K11" s="344"/>
      <c r="L11" s="338"/>
      <c r="M11" s="344"/>
      <c r="N11" s="341"/>
      <c r="O11" s="5"/>
      <c r="P11" s="134"/>
      <c r="Q11" s="135"/>
      <c r="R11" s="138"/>
      <c r="S11" s="138"/>
      <c r="T11" s="139"/>
      <c r="U11" s="138"/>
      <c r="V11" s="138"/>
      <c r="W11" s="138"/>
      <c r="X11" s="140"/>
      <c r="Y11" s="141"/>
      <c r="Z11" s="142"/>
      <c r="AA11" s="141"/>
      <c r="AB11" s="142"/>
      <c r="AC11" s="143"/>
      <c r="AD11" s="144"/>
      <c r="AE11" s="145"/>
      <c r="AF11" s="145"/>
      <c r="AG11" s="145"/>
      <c r="AH11" s="146"/>
      <c r="AI11" s="151"/>
      <c r="AJ11" s="145"/>
      <c r="AK11" s="145"/>
      <c r="AL11" s="147"/>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row>
    <row r="12" spans="1:70" ht="16.5" hidden="1" customHeight="1" x14ac:dyDescent="0.3">
      <c r="A12" s="318"/>
      <c r="B12" s="321"/>
      <c r="C12" s="321"/>
      <c r="D12" s="321"/>
      <c r="E12" s="312"/>
      <c r="F12" s="321"/>
      <c r="G12" s="335"/>
      <c r="H12" s="338"/>
      <c r="I12" s="344"/>
      <c r="J12" s="347"/>
      <c r="K12" s="344"/>
      <c r="L12" s="338"/>
      <c r="M12" s="344"/>
      <c r="N12" s="341"/>
      <c r="O12" s="5"/>
      <c r="P12" s="136"/>
      <c r="Q12" s="135"/>
      <c r="R12" s="138"/>
      <c r="S12" s="138"/>
      <c r="T12" s="139"/>
      <c r="U12" s="138"/>
      <c r="V12" s="138"/>
      <c r="W12" s="138"/>
      <c r="X12" s="140"/>
      <c r="Y12" s="141"/>
      <c r="Z12" s="142"/>
      <c r="AA12" s="141"/>
      <c r="AB12" s="142"/>
      <c r="AC12" s="143"/>
      <c r="AD12" s="144"/>
      <c r="AE12" s="145"/>
      <c r="AF12" s="145"/>
      <c r="AG12" s="145"/>
      <c r="AH12" s="146"/>
      <c r="AI12" s="146"/>
      <c r="AJ12" s="145"/>
      <c r="AK12" s="145"/>
      <c r="AL12" s="147"/>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row>
    <row r="13" spans="1:70" ht="16.5" hidden="1" customHeight="1" x14ac:dyDescent="0.3">
      <c r="A13" s="318"/>
      <c r="B13" s="321"/>
      <c r="C13" s="321"/>
      <c r="D13" s="321"/>
      <c r="E13" s="312"/>
      <c r="F13" s="321"/>
      <c r="G13" s="335"/>
      <c r="H13" s="338"/>
      <c r="I13" s="344"/>
      <c r="J13" s="347"/>
      <c r="K13" s="344"/>
      <c r="L13" s="338"/>
      <c r="M13" s="344"/>
      <c r="N13" s="341"/>
      <c r="O13" s="5"/>
      <c r="P13" s="134"/>
      <c r="Q13" s="135"/>
      <c r="R13" s="123"/>
      <c r="S13" s="123"/>
      <c r="T13" s="124"/>
      <c r="U13" s="123"/>
      <c r="V13" s="123"/>
      <c r="W13" s="123"/>
      <c r="X13" s="125"/>
      <c r="Y13" s="126"/>
      <c r="Z13" s="127"/>
      <c r="AA13" s="126"/>
      <c r="AB13" s="127"/>
      <c r="AC13" s="128"/>
      <c r="AD13" s="129"/>
      <c r="AE13" s="130"/>
      <c r="AF13" s="130"/>
      <c r="AG13" s="130"/>
      <c r="AH13" s="132"/>
      <c r="AI13" s="132"/>
      <c r="AJ13" s="130"/>
      <c r="AK13" s="130"/>
      <c r="AL13" s="131"/>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0" ht="16.5" hidden="1" customHeight="1" x14ac:dyDescent="0.3">
      <c r="A14" s="318"/>
      <c r="B14" s="321"/>
      <c r="C14" s="321"/>
      <c r="D14" s="321"/>
      <c r="E14" s="312"/>
      <c r="F14" s="321"/>
      <c r="G14" s="335"/>
      <c r="H14" s="338"/>
      <c r="I14" s="344"/>
      <c r="J14" s="347"/>
      <c r="K14" s="344"/>
      <c r="L14" s="338"/>
      <c r="M14" s="344"/>
      <c r="N14" s="341"/>
      <c r="O14" s="5"/>
      <c r="P14" s="134"/>
      <c r="Q14" s="135"/>
      <c r="R14" s="123"/>
      <c r="S14" s="123"/>
      <c r="T14" s="124"/>
      <c r="U14" s="123"/>
      <c r="V14" s="123"/>
      <c r="W14" s="123"/>
      <c r="X14" s="125"/>
      <c r="Y14" s="126"/>
      <c r="Z14" s="127"/>
      <c r="AA14" s="126"/>
      <c r="AB14" s="127"/>
      <c r="AC14" s="128"/>
      <c r="AD14" s="129"/>
      <c r="AE14" s="130"/>
      <c r="AF14" s="130"/>
      <c r="AG14" s="130"/>
      <c r="AH14" s="132"/>
      <c r="AI14" s="132"/>
      <c r="AJ14" s="130"/>
      <c r="AK14" s="130"/>
      <c r="AL14" s="131"/>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row>
    <row r="15" spans="1:70" ht="16.5" hidden="1" customHeight="1" x14ac:dyDescent="0.3">
      <c r="A15" s="319"/>
      <c r="B15" s="322"/>
      <c r="C15" s="322"/>
      <c r="D15" s="322"/>
      <c r="E15" s="313"/>
      <c r="F15" s="322"/>
      <c r="G15" s="336"/>
      <c r="H15" s="339"/>
      <c r="I15" s="345"/>
      <c r="J15" s="348"/>
      <c r="K15" s="345"/>
      <c r="L15" s="339"/>
      <c r="M15" s="345"/>
      <c r="N15" s="342"/>
      <c r="O15" s="5"/>
      <c r="P15" s="134"/>
      <c r="Q15" s="135"/>
      <c r="R15" s="123"/>
      <c r="S15" s="123"/>
      <c r="T15" s="124"/>
      <c r="U15" s="123"/>
      <c r="V15" s="123"/>
      <c r="W15" s="123"/>
      <c r="X15" s="125"/>
      <c r="Y15" s="126"/>
      <c r="Z15" s="127"/>
      <c r="AA15" s="126"/>
      <c r="AB15" s="127"/>
      <c r="AC15" s="128"/>
      <c r="AD15" s="129"/>
      <c r="AE15" s="130"/>
      <c r="AF15" s="130"/>
      <c r="AG15" s="130"/>
      <c r="AH15" s="132"/>
      <c r="AI15" s="132"/>
      <c r="AJ15" s="130"/>
      <c r="AK15" s="130"/>
      <c r="AL15" s="131"/>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row>
    <row r="16" spans="1:70" ht="170.25" customHeight="1" x14ac:dyDescent="0.3">
      <c r="A16" s="317">
        <v>1</v>
      </c>
      <c r="B16" s="320" t="s">
        <v>134</v>
      </c>
      <c r="C16" s="323" t="s">
        <v>234</v>
      </c>
      <c r="D16" s="311" t="s">
        <v>219</v>
      </c>
      <c r="E16" s="311" t="s">
        <v>228</v>
      </c>
      <c r="F16" s="311" t="s">
        <v>123</v>
      </c>
      <c r="G16" s="314">
        <v>6000</v>
      </c>
      <c r="H16" s="308" t="str">
        <f>IF(G16&lt;=0,"",IF(G16&lt;=2,"Muy Baja",IF(G16&lt;=24,"Baja",IF(G16&lt;=500,"Media",IF(G16&lt;=5000,"Alta","Muy Alta")))))</f>
        <v>Muy Alta</v>
      </c>
      <c r="I16" s="299">
        <f>IF(H16="","",IF(H16="Muy Baja",0.2,IF(H16="Baja",0.4,IF(H16="Media",0.6,IF(H16="Alta",0.8,IF(H16="Muy Alta",1,))))))</f>
        <v>1</v>
      </c>
      <c r="J16" s="305" t="s">
        <v>154</v>
      </c>
      <c r="K16" s="299"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308" t="str">
        <f ca="1">IF(OR(K16='Tabla Impacto'!$C$11,K16='Tabla Impacto'!$D$11),"Leve",IF(OR(K16='Tabla Impacto'!$C$12,K16='Tabla Impacto'!$D$12),"Menor",IF(OR(K16='Tabla Impacto'!$C$13,K16='Tabla Impacto'!$D$13),"Moderado",IF(OR(K16='Tabla Impacto'!$C$14,K16='Tabla Impacto'!$D$14),"Mayor",IF(OR(K16='Tabla Impacto'!$C$15,K16='Tabla Impacto'!$D$15),"Catastrófico","")))))</f>
        <v>Moderado</v>
      </c>
      <c r="M16" s="299">
        <f ca="1">IF(L16="","",IF(L16="Leve",0.2,IF(L16="Menor",0.4,IF(L16="Moderado",0.6,IF(L16="Mayor",0.8,IF(L16="Catastrófico",1,))))))</f>
        <v>0.6</v>
      </c>
      <c r="N16" s="30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69">
        <v>1</v>
      </c>
      <c r="P16" s="170" t="s">
        <v>215</v>
      </c>
      <c r="Q16" s="171" t="str">
        <f>IF(OR(R16="Preventivo",R16="Detectivo"),"Probabilidad",IF(R16="Correctivo","Impacto",""))</f>
        <v>Probabilidad</v>
      </c>
      <c r="R16" s="172" t="s">
        <v>14</v>
      </c>
      <c r="S16" s="172" t="s">
        <v>9</v>
      </c>
      <c r="T16" s="173" t="str">
        <f>IF(AND(R16="Preventivo",S16="Automático"),"50%",IF(AND(R16="Preventivo",S16="Manual"),"40%",IF(AND(R16="Detectivo",S16="Automático"),"40%",IF(AND(R16="Detectivo",S16="Manual"),"30%",IF(AND(R16="Correctivo",S16="Automático"),"35%",IF(AND(R16="Correctivo",S16="Manual"),"25%",""))))))</f>
        <v>40%</v>
      </c>
      <c r="U16" s="172" t="s">
        <v>19</v>
      </c>
      <c r="V16" s="172" t="s">
        <v>22</v>
      </c>
      <c r="W16" s="172" t="s">
        <v>119</v>
      </c>
      <c r="X16" s="174">
        <f>IFERROR(IF(Q16="Probabilidad",(I16-(+I16*T16)),IF(Q16="Impacto",I16,"")),"")</f>
        <v>0.6</v>
      </c>
      <c r="Y16" s="175" t="str">
        <f>IFERROR(IF(X16="","",IF(X16&lt;=0.2,"Muy Baja",IF(X16&lt;=0.4,"Baja",IF(X16&lt;=0.6,"Media",IF(X16&lt;=0.8,"Alta","Muy Alta"))))),"")</f>
        <v>Media</v>
      </c>
      <c r="Z16" s="176">
        <f>+X16</f>
        <v>0.6</v>
      </c>
      <c r="AA16" s="175" t="str">
        <f ca="1">IFERROR(IF(AB16="","",IF(AB16&lt;=0.2,"Leve",IF(AB16&lt;=0.4,"Menor",IF(AB16&lt;=0.6,"Moderado",IF(AB16&lt;=0.8,"Mayor","Catastrófico"))))),"")</f>
        <v>Moderado</v>
      </c>
      <c r="AB16" s="176">
        <f ca="1">IFERROR(IF(Q16="Impacto",(M16-(+M16*T16)),IF(Q16="Probabilidad",M16,"")),"")</f>
        <v>0.6</v>
      </c>
      <c r="AC16" s="177"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78" t="s">
        <v>136</v>
      </c>
      <c r="AE16" s="181" t="s">
        <v>230</v>
      </c>
      <c r="AF16" s="181" t="s">
        <v>216</v>
      </c>
      <c r="AG16" s="181" t="s">
        <v>217</v>
      </c>
      <c r="AH16" s="164">
        <v>45373</v>
      </c>
      <c r="AI16" s="164"/>
      <c r="AJ16" s="179" t="s">
        <v>276</v>
      </c>
      <c r="AK16" s="183" t="s">
        <v>244</v>
      </c>
      <c r="AL16" s="147" t="s">
        <v>41</v>
      </c>
      <c r="AM16" s="187">
        <v>1</v>
      </c>
      <c r="AN16" s="186" t="s">
        <v>256</v>
      </c>
      <c r="AO16" s="186" t="s">
        <v>262</v>
      </c>
      <c r="AP16" s="187">
        <v>1</v>
      </c>
      <c r="AQ16" s="186" t="s">
        <v>268</v>
      </c>
      <c r="AR16" s="186" t="s">
        <v>270</v>
      </c>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row>
    <row r="17" spans="1:70" ht="108.75" customHeight="1" x14ac:dyDescent="0.3">
      <c r="A17" s="318"/>
      <c r="B17" s="321"/>
      <c r="C17" s="324"/>
      <c r="D17" s="312"/>
      <c r="E17" s="312"/>
      <c r="F17" s="312"/>
      <c r="G17" s="315"/>
      <c r="H17" s="309"/>
      <c r="I17" s="300"/>
      <c r="J17" s="306"/>
      <c r="K17" s="300">
        <f ca="1">IF(NOT(ISERROR(MATCH(J17,_xlfn.ANCHORARRAY(E28),0))),I30&amp;"Por favor no seleccionar los criterios de impacto",J17)</f>
        <v>0</v>
      </c>
      <c r="L17" s="309"/>
      <c r="M17" s="300"/>
      <c r="N17" s="303"/>
      <c r="O17" s="169">
        <v>2</v>
      </c>
      <c r="P17" s="170" t="s">
        <v>220</v>
      </c>
      <c r="Q17" s="171" t="str">
        <f>IF(OR(R17="Preventivo",R17="Detectivo"),"Probabilidad",IF(R17="Correctivo","Impacto",""))</f>
        <v>Impacto</v>
      </c>
      <c r="R17" s="172" t="s">
        <v>16</v>
      </c>
      <c r="S17" s="172" t="s">
        <v>9</v>
      </c>
      <c r="T17" s="173" t="str">
        <f t="shared" ref="T17:T21" si="0">IF(AND(R17="Preventivo",S17="Automático"),"50%",IF(AND(R17="Preventivo",S17="Manual"),"40%",IF(AND(R17="Detectivo",S17="Automático"),"40%",IF(AND(R17="Detectivo",S17="Manual"),"30%",IF(AND(R17="Correctivo",S17="Automático"),"35%",IF(AND(R17="Correctivo",S17="Manual"),"25%",""))))))</f>
        <v>25%</v>
      </c>
      <c r="U17" s="172" t="s">
        <v>19</v>
      </c>
      <c r="V17" s="172" t="s">
        <v>23</v>
      </c>
      <c r="W17" s="172" t="s">
        <v>119</v>
      </c>
      <c r="X17" s="174">
        <f>IFERROR(IF(AND(Q16="Probabilidad",Q17="Probabilidad"),(Z16-(+Z16*T17)),IF(Q17="Probabilidad",(I16-(+I16*T17)),IF(Q17="Impacto",Z16,""))),"")</f>
        <v>0.6</v>
      </c>
      <c r="Y17" s="175" t="str">
        <f t="shared" ref="Y17:Y69" si="1">IFERROR(IF(X17="","",IF(X17&lt;=0.2,"Muy Baja",IF(X17&lt;=0.4,"Baja",IF(X17&lt;=0.6,"Media",IF(X17&lt;=0.8,"Alta","Muy Alta"))))),"")</f>
        <v>Media</v>
      </c>
      <c r="Z17" s="176">
        <f t="shared" ref="Z17:Z21" si="2">+X17</f>
        <v>0.6</v>
      </c>
      <c r="AA17" s="175" t="str">
        <f t="shared" ref="AA17:AA69" ca="1" si="3">IFERROR(IF(AB17="","",IF(AB17&lt;=0.2,"Leve",IF(AB17&lt;=0.4,"Menor",IF(AB17&lt;=0.6,"Moderado",IF(AB17&lt;=0.8,"Mayor","Catastrófico"))))),"")</f>
        <v>Moderado</v>
      </c>
      <c r="AB17" s="176">
        <f ca="1">IFERROR(IF(AND(Q16="Impacto",Q17="Impacto"),(AB16-(+AB16*T17)),IF(Q17="Impacto",(M16-(+M16*T17)),IF(Q17="Probabilidad",AB16,""))),"")</f>
        <v>0.44999999999999996</v>
      </c>
      <c r="AC17" s="177" t="str">
        <f t="shared" ref="AC17:AC18" ca="1" si="4">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78" t="s">
        <v>137</v>
      </c>
      <c r="AE17" s="181" t="s">
        <v>231</v>
      </c>
      <c r="AF17" s="181" t="s">
        <v>216</v>
      </c>
      <c r="AG17" s="181" t="s">
        <v>217</v>
      </c>
      <c r="AH17" s="163" t="s">
        <v>243</v>
      </c>
      <c r="AI17" s="164"/>
      <c r="AJ17" s="179" t="s">
        <v>277</v>
      </c>
      <c r="AK17" s="184" t="s">
        <v>245</v>
      </c>
      <c r="AL17" s="147" t="s">
        <v>41</v>
      </c>
      <c r="AM17" s="187">
        <v>1</v>
      </c>
      <c r="AN17" s="186" t="s">
        <v>257</v>
      </c>
      <c r="AO17" s="186" t="s">
        <v>267</v>
      </c>
      <c r="AP17" s="187">
        <v>1</v>
      </c>
      <c r="AQ17" s="186" t="s">
        <v>269</v>
      </c>
      <c r="AR17" s="186" t="s">
        <v>271</v>
      </c>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row>
    <row r="18" spans="1:70" ht="195.75" customHeight="1" x14ac:dyDescent="0.3">
      <c r="A18" s="318"/>
      <c r="B18" s="321"/>
      <c r="C18" s="324"/>
      <c r="D18" s="312"/>
      <c r="E18" s="312"/>
      <c r="F18" s="312"/>
      <c r="G18" s="315"/>
      <c r="H18" s="309"/>
      <c r="I18" s="300"/>
      <c r="J18" s="306"/>
      <c r="K18" s="300">
        <f ca="1">IF(NOT(ISERROR(MATCH(J18,_xlfn.ANCHORARRAY(E29),0))),I31&amp;"Por favor no seleccionar los criterios de impacto",J18)</f>
        <v>0</v>
      </c>
      <c r="L18" s="309"/>
      <c r="M18" s="300"/>
      <c r="N18" s="303"/>
      <c r="O18" s="169">
        <v>3</v>
      </c>
      <c r="P18" s="179" t="s">
        <v>221</v>
      </c>
      <c r="Q18" s="171" t="str">
        <f>IF(OR(R18="Preventivo",R18="Detectivo"),"Probabilidad",IF(R18="Correctivo","Impacto",""))</f>
        <v>Probabilidad</v>
      </c>
      <c r="R18" s="172" t="s">
        <v>15</v>
      </c>
      <c r="S18" s="172" t="s">
        <v>9</v>
      </c>
      <c r="T18" s="173" t="str">
        <f t="shared" si="0"/>
        <v>30%</v>
      </c>
      <c r="U18" s="172" t="s">
        <v>20</v>
      </c>
      <c r="V18" s="172" t="s">
        <v>23</v>
      </c>
      <c r="W18" s="172" t="s">
        <v>119</v>
      </c>
      <c r="X18" s="174">
        <f>IFERROR(IF(AND(Q17="Probabilidad",Q18="Probabilidad"),(Z17-(+Z17*T18)),IF(AND(Q17="Impacto",Q18="Probabilidad"),(Z16-(+Z16*T18)),IF(Q18="Impacto",Z17,""))),"")</f>
        <v>0.42</v>
      </c>
      <c r="Y18" s="175" t="str">
        <f t="shared" si="1"/>
        <v>Media</v>
      </c>
      <c r="Z18" s="176">
        <f t="shared" si="2"/>
        <v>0.42</v>
      </c>
      <c r="AA18" s="175" t="str">
        <f t="shared" ca="1" si="3"/>
        <v>Moderado</v>
      </c>
      <c r="AB18" s="176">
        <f ca="1">IFERROR(IF(AND(Q17="Impacto",Q18="Impacto"),(AB17-(+AB17*T18)),IF(AND(Q17="Probabilidad",Q18="Impacto"),(AB16-(+AB16*T18)),IF(Q18="Probabilidad",AB17,""))),"")</f>
        <v>0.44999999999999996</v>
      </c>
      <c r="AC18" s="177" t="str">
        <f t="shared" ca="1" si="4"/>
        <v>Moderado</v>
      </c>
      <c r="AD18" s="178" t="s">
        <v>136</v>
      </c>
      <c r="AE18" s="181" t="s">
        <v>223</v>
      </c>
      <c r="AF18" s="181" t="s">
        <v>216</v>
      </c>
      <c r="AG18" s="181" t="s">
        <v>217</v>
      </c>
      <c r="AH18" s="163">
        <v>45390</v>
      </c>
      <c r="AI18" s="163"/>
      <c r="AJ18" s="179" t="s">
        <v>278</v>
      </c>
      <c r="AK18" s="185" t="s">
        <v>246</v>
      </c>
      <c r="AL18" s="147" t="s">
        <v>41</v>
      </c>
      <c r="AM18" s="187">
        <v>1</v>
      </c>
      <c r="AN18" s="186" t="s">
        <v>258</v>
      </c>
      <c r="AO18" s="186" t="s">
        <v>267</v>
      </c>
      <c r="AP18" s="187" t="s">
        <v>272</v>
      </c>
      <c r="AQ18" s="188" t="s">
        <v>272</v>
      </c>
      <c r="AR18" s="186" t="s">
        <v>273</v>
      </c>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0" ht="107.25" customHeight="1" x14ac:dyDescent="0.3">
      <c r="A19" s="318"/>
      <c r="B19" s="321"/>
      <c r="C19" s="324"/>
      <c r="D19" s="312"/>
      <c r="E19" s="312"/>
      <c r="F19" s="312"/>
      <c r="G19" s="315"/>
      <c r="H19" s="309"/>
      <c r="I19" s="300"/>
      <c r="J19" s="306"/>
      <c r="K19" s="300">
        <f ca="1">IF(NOT(ISERROR(MATCH(J19,_xlfn.ANCHORARRAY(E30),0))),I32&amp;"Por favor no seleccionar los criterios de impacto",J19)</f>
        <v>0</v>
      </c>
      <c r="L19" s="309"/>
      <c r="M19" s="300"/>
      <c r="N19" s="303"/>
      <c r="O19" s="169">
        <v>4</v>
      </c>
      <c r="P19" s="170" t="s">
        <v>240</v>
      </c>
      <c r="Q19" s="171" t="str">
        <f>IF(OR(R19="Preventivo",R19="Detectivo"),"Probabilidad",IF(R19="Correctivo","Impacto",""))</f>
        <v>Impacto</v>
      </c>
      <c r="R19" s="172" t="s">
        <v>16</v>
      </c>
      <c r="S19" s="172" t="s">
        <v>9</v>
      </c>
      <c r="T19" s="173" t="str">
        <f t="shared" ref="T19" si="5">IF(AND(R19="Preventivo",S19="Automático"),"50%",IF(AND(R19="Preventivo",S19="Manual"),"40%",IF(AND(R19="Detectivo",S19="Automático"),"40%",IF(AND(R19="Detectivo",S19="Manual"),"30%",IF(AND(R19="Correctivo",S19="Automático"),"35%",IF(AND(R19="Correctivo",S19="Manual"),"25%",""))))))</f>
        <v>25%</v>
      </c>
      <c r="U19" s="172" t="s">
        <v>19</v>
      </c>
      <c r="V19" s="172" t="s">
        <v>22</v>
      </c>
      <c r="W19" s="172" t="s">
        <v>119</v>
      </c>
      <c r="X19" s="174">
        <f>IFERROR(IF(AND(Q18="Probabilidad",Q19="Probabilidad"),(Z18-(+Z18*T19)),IF(AND(Q18="Impacto",Q19="Probabilidad"),(Z17-(+Z17*T19)),IF(Q19="Impacto",Z18,""))),"")</f>
        <v>0.42</v>
      </c>
      <c r="Y19" s="175" t="str">
        <f t="shared" ref="Y19" si="6">IFERROR(IF(X19="","",IF(X19&lt;=0.2,"Muy Baja",IF(X19&lt;=0.4,"Baja",IF(X19&lt;=0.6,"Media",IF(X19&lt;=0.8,"Alta","Muy Alta"))))),"")</f>
        <v>Media</v>
      </c>
      <c r="Z19" s="176">
        <f t="shared" ref="Z19" si="7">+X19</f>
        <v>0.42</v>
      </c>
      <c r="AA19" s="175" t="str">
        <f t="shared" ref="AA19" ca="1" si="8">IFERROR(IF(AB19="","",IF(AB19&lt;=0.2,"Leve",IF(AB19&lt;=0.4,"Menor",IF(AB19&lt;=0.6,"Moderado",IF(AB19&lt;=0.8,"Mayor","Catastrófico"))))),"")</f>
        <v>Menor</v>
      </c>
      <c r="AB19" s="176">
        <f ca="1">IFERROR(IF(AND(Q18="Impacto",Q19="Impacto"),(AB18-(+AB18*T19)),IF(AND(Q18="Probabilidad",Q19="Impacto"),(AB17-(+AB17*T19)),IF(Q19="Probabilidad",AB18,""))),"")</f>
        <v>0.33749999999999997</v>
      </c>
      <c r="AC19" s="177" t="str">
        <f t="shared" ref="AC19" ca="1" si="9">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8" t="s">
        <v>136</v>
      </c>
      <c r="AE19" s="179" t="s">
        <v>241</v>
      </c>
      <c r="AF19" s="181" t="s">
        <v>216</v>
      </c>
      <c r="AG19" s="181" t="s">
        <v>217</v>
      </c>
      <c r="AH19" s="163"/>
      <c r="AI19" s="163"/>
      <c r="AJ19" s="179" t="s">
        <v>279</v>
      </c>
      <c r="AK19" s="184" t="s">
        <v>247</v>
      </c>
      <c r="AL19" s="147" t="s">
        <v>41</v>
      </c>
      <c r="AM19" s="187">
        <v>1</v>
      </c>
      <c r="AN19" s="186" t="s">
        <v>259</v>
      </c>
      <c r="AO19" s="186" t="s">
        <v>263</v>
      </c>
      <c r="AP19" s="187">
        <v>1</v>
      </c>
      <c r="AQ19" s="186" t="s">
        <v>274</v>
      </c>
      <c r="AR19" s="186" t="s">
        <v>275</v>
      </c>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row>
    <row r="20" spans="1:70" ht="82.5" hidden="1" customHeight="1" x14ac:dyDescent="0.3">
      <c r="A20" s="318"/>
      <c r="B20" s="321"/>
      <c r="C20" s="324"/>
      <c r="D20" s="312"/>
      <c r="E20" s="312"/>
      <c r="F20" s="312"/>
      <c r="G20" s="315"/>
      <c r="H20" s="309"/>
      <c r="I20" s="300"/>
      <c r="J20" s="306"/>
      <c r="K20" s="300">
        <f ca="1">IF(NOT(ISERROR(MATCH(J20,_xlfn.ANCHORARRAY(E31),0))),I33&amp;"Por favor no seleccionar los criterios de impacto",J20)</f>
        <v>0</v>
      </c>
      <c r="L20" s="309"/>
      <c r="M20" s="300"/>
      <c r="N20" s="303"/>
      <c r="O20" s="169">
        <v>5</v>
      </c>
      <c r="P20" s="170"/>
      <c r="Q20" s="171" t="str">
        <f t="shared" ref="Q20:Q21" si="10">IF(OR(R20="Preventivo",R20="Detectivo"),"Probabilidad",IF(R20="Correctivo","Impacto",""))</f>
        <v/>
      </c>
      <c r="R20" s="172"/>
      <c r="S20" s="172"/>
      <c r="T20" s="173" t="str">
        <f t="shared" si="0"/>
        <v/>
      </c>
      <c r="U20" s="172"/>
      <c r="V20" s="172"/>
      <c r="W20" s="172"/>
      <c r="X20" s="174" t="str">
        <f t="shared" ref="X20:X21" si="11">IFERROR(IF(AND(Q19="Probabilidad",Q20="Probabilidad"),(Z19-(+Z19*T20)),IF(AND(Q19="Impacto",Q20="Probabilidad"),(Z18-(+Z18*T20)),IF(Q20="Impacto",Z19,""))),"")</f>
        <v/>
      </c>
      <c r="Y20" s="175" t="str">
        <f t="shared" si="1"/>
        <v/>
      </c>
      <c r="Z20" s="176" t="str">
        <f t="shared" si="2"/>
        <v/>
      </c>
      <c r="AA20" s="175" t="str">
        <f t="shared" si="3"/>
        <v/>
      </c>
      <c r="AB20" s="176" t="str">
        <f t="shared" ref="AB20:AB21" si="12">IFERROR(IF(AND(Q19="Impacto",Q20="Impacto"),(AB19-(+AB19*T20)),IF(AND(Q19="Probabilidad",Q20="Impacto"),(AB18-(+AB18*T20)),IF(Q20="Probabilidad",AB19,""))),"")</f>
        <v/>
      </c>
      <c r="AC20" s="177"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8"/>
      <c r="AE20" s="179"/>
      <c r="AF20" s="179"/>
      <c r="AG20" s="179" t="s">
        <v>213</v>
      </c>
      <c r="AH20" s="163"/>
      <c r="AI20" s="163"/>
      <c r="AJ20" s="179"/>
      <c r="AK20" s="179"/>
      <c r="AL20" s="147"/>
      <c r="AM20" s="187"/>
      <c r="AN20" s="186"/>
      <c r="AO20" s="186"/>
      <c r="AP20" s="187"/>
      <c r="AQ20" s="186"/>
      <c r="AR20" s="18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0" ht="82.5" hidden="1" customHeight="1" x14ac:dyDescent="0.3">
      <c r="A21" s="319"/>
      <c r="B21" s="322"/>
      <c r="C21" s="325"/>
      <c r="D21" s="313"/>
      <c r="E21" s="313"/>
      <c r="F21" s="313"/>
      <c r="G21" s="316"/>
      <c r="H21" s="310"/>
      <c r="I21" s="301"/>
      <c r="J21" s="307"/>
      <c r="K21" s="301">
        <f ca="1">IF(NOT(ISERROR(MATCH(J21,_xlfn.ANCHORARRAY(E32),0))),I34&amp;"Por favor no seleccionar los criterios de impacto",J21)</f>
        <v>0</v>
      </c>
      <c r="L21" s="310"/>
      <c r="M21" s="301"/>
      <c r="N21" s="304"/>
      <c r="O21" s="169">
        <v>6</v>
      </c>
      <c r="P21" s="170"/>
      <c r="Q21" s="171" t="str">
        <f t="shared" si="10"/>
        <v/>
      </c>
      <c r="R21" s="172"/>
      <c r="S21" s="172"/>
      <c r="T21" s="173" t="str">
        <f t="shared" si="0"/>
        <v/>
      </c>
      <c r="U21" s="172"/>
      <c r="V21" s="172"/>
      <c r="W21" s="172"/>
      <c r="X21" s="174" t="str">
        <f t="shared" si="11"/>
        <v/>
      </c>
      <c r="Y21" s="175" t="str">
        <f t="shared" si="1"/>
        <v/>
      </c>
      <c r="Z21" s="176" t="str">
        <f t="shared" si="2"/>
        <v/>
      </c>
      <c r="AA21" s="175" t="str">
        <f t="shared" si="3"/>
        <v/>
      </c>
      <c r="AB21" s="176" t="str">
        <f t="shared" si="12"/>
        <v/>
      </c>
      <c r="AC21" s="177" t="str">
        <f t="shared" si="13"/>
        <v/>
      </c>
      <c r="AD21" s="178"/>
      <c r="AE21" s="179"/>
      <c r="AF21" s="179"/>
      <c r="AG21" s="179" t="s">
        <v>213</v>
      </c>
      <c r="AH21" s="163"/>
      <c r="AI21" s="163"/>
      <c r="AJ21" s="179"/>
      <c r="AK21" s="179"/>
      <c r="AL21" s="147"/>
      <c r="AM21" s="187"/>
      <c r="AN21" s="186"/>
      <c r="AO21" s="186"/>
      <c r="AP21" s="187"/>
      <c r="AQ21" s="186"/>
      <c r="AR21" s="18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0" ht="105" customHeight="1" x14ac:dyDescent="0.3">
      <c r="A22" s="317">
        <v>2</v>
      </c>
      <c r="B22" s="320" t="s">
        <v>134</v>
      </c>
      <c r="C22" s="323" t="s">
        <v>235</v>
      </c>
      <c r="D22" s="311" t="s">
        <v>236</v>
      </c>
      <c r="E22" s="311" t="s">
        <v>232</v>
      </c>
      <c r="F22" s="311" t="s">
        <v>123</v>
      </c>
      <c r="G22" s="314">
        <v>600</v>
      </c>
      <c r="H22" s="308" t="str">
        <f>IF(G22&lt;=0,"",IF(G22&lt;=2,"Muy Baja",IF(G22&lt;=24,"Baja",IF(G22&lt;=500,"Media",IF(G22&lt;=5000,"Alta","Muy Alta")))))</f>
        <v>Alta</v>
      </c>
      <c r="I22" s="299">
        <f>IF(H22="","",IF(H22="Muy Baja",0.2,IF(H22="Baja",0.4,IF(H22="Media",0.6,IF(H22="Alta",0.8,IF(H22="Muy Alta",1,))))))</f>
        <v>0.8</v>
      </c>
      <c r="J22" s="305" t="s">
        <v>154</v>
      </c>
      <c r="K22" s="299"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308" t="str">
        <f ca="1">IF(OR(K22='Tabla Impacto'!$C$11,K22='Tabla Impacto'!$D$11),"Leve",IF(OR(K22='Tabla Impacto'!$C$12,K22='Tabla Impacto'!$D$12),"Menor",IF(OR(K22='Tabla Impacto'!$C$13,K22='Tabla Impacto'!$D$13),"Moderado",IF(OR(K22='Tabla Impacto'!$C$14,K22='Tabla Impacto'!$D$14),"Mayor",IF(OR(K22='Tabla Impacto'!$C$15,K22='Tabla Impacto'!$D$15),"Catastrófico","")))))</f>
        <v>Moderado</v>
      </c>
      <c r="M22" s="299">
        <f ca="1">IF(L22="","",IF(L22="Leve",0.2,IF(L22="Menor",0.4,IF(L22="Moderado",0.6,IF(L22="Mayor",0.8,IF(L22="Catastrófico",1,))))))</f>
        <v>0.6</v>
      </c>
      <c r="N22" s="30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69">
        <v>1</v>
      </c>
      <c r="P22" s="170" t="s">
        <v>227</v>
      </c>
      <c r="Q22" s="171" t="str">
        <f>IF(OR(R22="Preventivo",R22="Detectivo"),"Probabilidad",IF(R22="Correctivo","Impacto",""))</f>
        <v>Probabilidad</v>
      </c>
      <c r="R22" s="172" t="s">
        <v>14</v>
      </c>
      <c r="S22" s="172" t="s">
        <v>9</v>
      </c>
      <c r="T22" s="173" t="str">
        <f>IF(AND(R22="Preventivo",S22="Automático"),"50%",IF(AND(R22="Preventivo",S22="Manual"),"40%",IF(AND(R22="Detectivo",S22="Automático"),"40%",IF(AND(R22="Detectivo",S22="Manual"),"30%",IF(AND(R22="Correctivo",S22="Automático"),"35%",IF(AND(R22="Correctivo",S22="Manual"),"25%",""))))))</f>
        <v>40%</v>
      </c>
      <c r="U22" s="172" t="s">
        <v>20</v>
      </c>
      <c r="V22" s="172" t="s">
        <v>23</v>
      </c>
      <c r="W22" s="172" t="s">
        <v>120</v>
      </c>
      <c r="X22" s="174">
        <f>IFERROR(IF(Q22="Probabilidad",(I22-(+I22*T22)),IF(Q22="Impacto",I22,"")),"")</f>
        <v>0.48</v>
      </c>
      <c r="Y22" s="175" t="str">
        <f>IFERROR(IF(X22="","",IF(X22&lt;=0.2,"Muy Baja",IF(X22&lt;=0.4,"Baja",IF(X22&lt;=0.6,"Media",IF(X22&lt;=0.8,"Alta","Muy Alta"))))),"")</f>
        <v>Media</v>
      </c>
      <c r="Z22" s="176">
        <f>+X22</f>
        <v>0.48</v>
      </c>
      <c r="AA22" s="175" t="str">
        <f ca="1">IFERROR(IF(AB22="","",IF(AB22&lt;=0.2,"Leve",IF(AB22&lt;=0.4,"Menor",IF(AB22&lt;=0.6,"Moderado",IF(AB22&lt;=0.8,"Mayor","Catastrófico"))))),"")</f>
        <v>Moderado</v>
      </c>
      <c r="AB22" s="176">
        <f ca="1">IFERROR(IF(Q22="Impacto",(M22-(+M22*T22)),IF(Q22="Probabilidad",M22,"")),"")</f>
        <v>0.6</v>
      </c>
      <c r="AC22" s="177"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78" t="s">
        <v>136</v>
      </c>
      <c r="AE22" s="179" t="s">
        <v>239</v>
      </c>
      <c r="AF22" s="179" t="s">
        <v>216</v>
      </c>
      <c r="AG22" s="179" t="s">
        <v>217</v>
      </c>
      <c r="AH22" s="163" t="s">
        <v>242</v>
      </c>
      <c r="AI22" s="164"/>
      <c r="AJ22" s="179" t="s">
        <v>280</v>
      </c>
      <c r="AK22" s="182" t="s">
        <v>248</v>
      </c>
      <c r="AL22" s="147" t="s">
        <v>41</v>
      </c>
      <c r="AM22" s="187">
        <v>0</v>
      </c>
      <c r="AN22" s="186" t="s">
        <v>260</v>
      </c>
      <c r="AO22" s="186" t="s">
        <v>264</v>
      </c>
      <c r="AP22" s="187">
        <v>0</v>
      </c>
      <c r="AQ22" s="188" t="s">
        <v>284</v>
      </c>
      <c r="AR22" s="188" t="s">
        <v>285</v>
      </c>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row>
    <row r="23" spans="1:70" ht="109.5" customHeight="1" x14ac:dyDescent="0.3">
      <c r="A23" s="318"/>
      <c r="B23" s="321"/>
      <c r="C23" s="324"/>
      <c r="D23" s="312"/>
      <c r="E23" s="312"/>
      <c r="F23" s="312"/>
      <c r="G23" s="315"/>
      <c r="H23" s="309"/>
      <c r="I23" s="300"/>
      <c r="J23" s="306"/>
      <c r="K23" s="300">
        <f t="shared" ref="K23:K27" ca="1" si="14">IF(NOT(ISERROR(MATCH(J23,_xlfn.ANCHORARRAY(E34),0))),I36&amp;"Por favor no seleccionar los criterios de impacto",J23)</f>
        <v>0</v>
      </c>
      <c r="L23" s="309"/>
      <c r="M23" s="300"/>
      <c r="N23" s="303"/>
      <c r="O23" s="169">
        <v>2</v>
      </c>
      <c r="P23" s="170" t="s">
        <v>226</v>
      </c>
      <c r="Q23" s="171" t="str">
        <f>IF(OR(R23="Preventivo",R23="Detectivo"),"Probabilidad",IF(R23="Correctivo","Impacto",""))</f>
        <v>Probabilidad</v>
      </c>
      <c r="R23" s="172" t="s">
        <v>14</v>
      </c>
      <c r="S23" s="172" t="s">
        <v>9</v>
      </c>
      <c r="T23" s="173" t="str">
        <f t="shared" ref="T23:T27" si="15">IF(AND(R23="Preventivo",S23="Automático"),"50%",IF(AND(R23="Preventivo",S23="Manual"),"40%",IF(AND(R23="Detectivo",S23="Automático"),"40%",IF(AND(R23="Detectivo",S23="Manual"),"30%",IF(AND(R23="Correctivo",S23="Automático"),"35%",IF(AND(R23="Correctivo",S23="Manual"),"25%",""))))))</f>
        <v>40%</v>
      </c>
      <c r="U23" s="172" t="s">
        <v>20</v>
      </c>
      <c r="V23" s="172" t="s">
        <v>23</v>
      </c>
      <c r="W23" s="172" t="s">
        <v>119</v>
      </c>
      <c r="X23" s="180">
        <f>IFERROR(IF(AND(Q22="Probabilidad",Q23="Probabilidad"),(Z22-(+Z22*T23)),IF(Q23="Probabilidad",(I22-(+I22*T23)),IF(Q23="Impacto",Z22,""))),"")</f>
        <v>0.28799999999999998</v>
      </c>
      <c r="Y23" s="175" t="str">
        <f t="shared" si="1"/>
        <v>Baja</v>
      </c>
      <c r="Z23" s="176">
        <f t="shared" ref="Z23:Z27" si="16">+X23</f>
        <v>0.28799999999999998</v>
      </c>
      <c r="AA23" s="175" t="str">
        <f t="shared" ca="1" si="3"/>
        <v>Moderado</v>
      </c>
      <c r="AB23" s="176">
        <f ca="1">IFERROR(IF(AND(Q22="Impacto",Q23="Impacto"),(AB22-(+AB22*T23)),IF(Q23="Impacto",(M22-(+M22*T23)),IF(Q23="Probabilidad",AB22,""))),"")</f>
        <v>0.6</v>
      </c>
      <c r="AC23" s="177" t="str">
        <f t="shared" ref="AC23:AC24" ca="1"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78" t="s">
        <v>136</v>
      </c>
      <c r="AE23" s="179" t="s">
        <v>226</v>
      </c>
      <c r="AF23" s="179" t="s">
        <v>216</v>
      </c>
      <c r="AG23" s="179" t="s">
        <v>217</v>
      </c>
      <c r="AH23" s="163" t="s">
        <v>242</v>
      </c>
      <c r="AI23" s="163"/>
      <c r="AJ23" s="179" t="s">
        <v>281</v>
      </c>
      <c r="AK23" s="182" t="s">
        <v>249</v>
      </c>
      <c r="AL23" s="147" t="s">
        <v>41</v>
      </c>
      <c r="AM23" s="187">
        <v>0</v>
      </c>
      <c r="AN23" s="186" t="s">
        <v>260</v>
      </c>
      <c r="AO23" s="186" t="s">
        <v>265</v>
      </c>
      <c r="AP23" s="187">
        <v>0</v>
      </c>
      <c r="AQ23" s="188" t="s">
        <v>284</v>
      </c>
      <c r="AR23" s="188" t="s">
        <v>285</v>
      </c>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row>
    <row r="24" spans="1:70" ht="129.75" customHeight="1" x14ac:dyDescent="0.3">
      <c r="A24" s="318"/>
      <c r="B24" s="321"/>
      <c r="C24" s="324"/>
      <c r="D24" s="312"/>
      <c r="E24" s="312"/>
      <c r="F24" s="312"/>
      <c r="G24" s="315"/>
      <c r="H24" s="309"/>
      <c r="I24" s="300"/>
      <c r="J24" s="306"/>
      <c r="K24" s="300">
        <f t="shared" ca="1" si="14"/>
        <v>0</v>
      </c>
      <c r="L24" s="309"/>
      <c r="M24" s="300"/>
      <c r="N24" s="303"/>
      <c r="O24" s="169">
        <v>3</v>
      </c>
      <c r="P24" s="179" t="s">
        <v>237</v>
      </c>
      <c r="Q24" s="171" t="s">
        <v>4</v>
      </c>
      <c r="R24" s="172" t="s">
        <v>14</v>
      </c>
      <c r="S24" s="172" t="s">
        <v>9</v>
      </c>
      <c r="T24" s="173" t="str">
        <f t="shared" si="15"/>
        <v>40%</v>
      </c>
      <c r="U24" s="172" t="s">
        <v>20</v>
      </c>
      <c r="V24" s="172" t="s">
        <v>22</v>
      </c>
      <c r="W24" s="172" t="s">
        <v>119</v>
      </c>
      <c r="X24" s="174">
        <f>IFERROR(IF(AND(Q23="Probabilidad",Q24="Probabilidad"),(Z23-(+Z23*T24)),IF(AND(Q23="Impacto",Q24="Probabilidad"),(Z22-(+Z22*T24)),IF(Q24="Impacto",Z23,""))),"")</f>
        <v>0.17279999999999998</v>
      </c>
      <c r="Y24" s="175" t="str">
        <f t="shared" si="1"/>
        <v>Muy Baja</v>
      </c>
      <c r="Z24" s="176">
        <f t="shared" si="16"/>
        <v>0.17279999999999998</v>
      </c>
      <c r="AA24" s="175" t="str">
        <f t="shared" ca="1" si="3"/>
        <v>Moderado</v>
      </c>
      <c r="AB24" s="176">
        <f ca="1">IFERROR(IF(AND(Q23="Impacto",Q24="Impacto"),(AB23-(+AB23*T24)),IF(AND(Q23="Probabilidad",Q24="Impacto"),(AB22-(+AB22*T24)),IF(Q24="Probabilidad",AB23,""))),"")</f>
        <v>0.6</v>
      </c>
      <c r="AC24" s="177" t="str">
        <f t="shared" ca="1" si="17"/>
        <v>Moderado</v>
      </c>
      <c r="AD24" s="178" t="s">
        <v>136</v>
      </c>
      <c r="AE24" s="179" t="s">
        <v>233</v>
      </c>
      <c r="AF24" s="179" t="s">
        <v>216</v>
      </c>
      <c r="AG24" s="179" t="s">
        <v>217</v>
      </c>
      <c r="AH24" s="163" t="s">
        <v>242</v>
      </c>
      <c r="AI24" s="163"/>
      <c r="AJ24" s="179" t="s">
        <v>282</v>
      </c>
      <c r="AK24" s="184" t="s">
        <v>250</v>
      </c>
      <c r="AL24" s="147" t="s">
        <v>41</v>
      </c>
      <c r="AM24" s="187">
        <v>1</v>
      </c>
      <c r="AN24" s="186" t="s">
        <v>261</v>
      </c>
      <c r="AO24" s="186" t="s">
        <v>266</v>
      </c>
      <c r="AP24" s="187" t="s">
        <v>272</v>
      </c>
      <c r="AQ24" s="188" t="s">
        <v>272</v>
      </c>
      <c r="AR24" s="186" t="s">
        <v>286</v>
      </c>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row>
    <row r="25" spans="1:70" hidden="1" x14ac:dyDescent="0.3">
      <c r="A25" s="318"/>
      <c r="B25" s="321"/>
      <c r="C25" s="324"/>
      <c r="D25" s="312"/>
      <c r="E25" s="312"/>
      <c r="F25" s="312"/>
      <c r="G25" s="315"/>
      <c r="H25" s="309"/>
      <c r="I25" s="300"/>
      <c r="J25" s="306"/>
      <c r="K25" s="300">
        <f t="shared" ca="1" si="14"/>
        <v>0</v>
      </c>
      <c r="L25" s="309"/>
      <c r="M25" s="300"/>
      <c r="N25" s="303"/>
      <c r="O25" s="169">
        <v>4</v>
      </c>
      <c r="P25" s="170"/>
      <c r="Q25" s="171" t="str">
        <f t="shared" ref="Q25:Q27" si="18">IF(OR(R25="Preventivo",R25="Detectivo"),"Probabilidad",IF(R25="Correctivo","Impacto",""))</f>
        <v/>
      </c>
      <c r="R25" s="172"/>
      <c r="S25" s="172"/>
      <c r="T25" s="173" t="str">
        <f t="shared" si="15"/>
        <v/>
      </c>
      <c r="U25" s="172"/>
      <c r="V25" s="172"/>
      <c r="W25" s="172"/>
      <c r="X25" s="174" t="str">
        <f t="shared" ref="X25:X27" si="19">IFERROR(IF(AND(Q24="Probabilidad",Q25="Probabilidad"),(Z24-(+Z24*T25)),IF(AND(Q24="Impacto",Q25="Probabilidad"),(Z23-(+Z23*T25)),IF(Q25="Impacto",Z24,""))),"")</f>
        <v/>
      </c>
      <c r="Y25" s="175" t="str">
        <f t="shared" si="1"/>
        <v/>
      </c>
      <c r="Z25" s="176" t="str">
        <f t="shared" si="16"/>
        <v/>
      </c>
      <c r="AA25" s="175" t="str">
        <f t="shared" si="3"/>
        <v/>
      </c>
      <c r="AB25" s="176" t="str">
        <f t="shared" ref="AB25:AB27" si="20">IFERROR(IF(AND(Q24="Impacto",Q25="Impacto"),(AB24-(+AB24*T25)),IF(AND(Q24="Probabilidad",Q25="Impacto"),(AB23-(+AB23*T25)),IF(Q25="Probabilidad",AB24,""))),"")</f>
        <v/>
      </c>
      <c r="AC25" s="177"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8"/>
      <c r="AE25" s="179"/>
      <c r="AF25" s="179"/>
      <c r="AG25" s="179"/>
      <c r="AH25" s="163"/>
      <c r="AI25" s="163"/>
      <c r="AJ25" s="179"/>
      <c r="AK25" s="179"/>
      <c r="AL25" s="131"/>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0" hidden="1" x14ac:dyDescent="0.3">
      <c r="A26" s="318"/>
      <c r="B26" s="321"/>
      <c r="C26" s="324"/>
      <c r="D26" s="312"/>
      <c r="E26" s="312"/>
      <c r="F26" s="312"/>
      <c r="G26" s="315"/>
      <c r="H26" s="309"/>
      <c r="I26" s="300"/>
      <c r="J26" s="306"/>
      <c r="K26" s="300">
        <f t="shared" ca="1" si="14"/>
        <v>0</v>
      </c>
      <c r="L26" s="309"/>
      <c r="M26" s="300"/>
      <c r="N26" s="303"/>
      <c r="O26" s="169">
        <v>5</v>
      </c>
      <c r="P26" s="170"/>
      <c r="Q26" s="171" t="str">
        <f t="shared" si="18"/>
        <v/>
      </c>
      <c r="R26" s="172"/>
      <c r="S26" s="172"/>
      <c r="T26" s="173" t="str">
        <f t="shared" si="15"/>
        <v/>
      </c>
      <c r="U26" s="172"/>
      <c r="V26" s="172"/>
      <c r="W26" s="172"/>
      <c r="X26" s="174" t="str">
        <f t="shared" si="19"/>
        <v/>
      </c>
      <c r="Y26" s="175" t="str">
        <f t="shared" si="1"/>
        <v/>
      </c>
      <c r="Z26" s="176" t="str">
        <f t="shared" si="16"/>
        <v/>
      </c>
      <c r="AA26" s="175" t="str">
        <f t="shared" si="3"/>
        <v/>
      </c>
      <c r="AB26" s="176" t="str">
        <f t="shared" si="20"/>
        <v/>
      </c>
      <c r="AC26" s="177"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78"/>
      <c r="AE26" s="179"/>
      <c r="AF26" s="179"/>
      <c r="AG26" s="179"/>
      <c r="AH26" s="163"/>
      <c r="AI26" s="163"/>
      <c r="AJ26" s="179"/>
      <c r="AK26" s="179"/>
      <c r="AL26" s="131"/>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0" hidden="1" x14ac:dyDescent="0.3">
      <c r="A27" s="319"/>
      <c r="B27" s="322"/>
      <c r="C27" s="325"/>
      <c r="D27" s="313"/>
      <c r="E27" s="313"/>
      <c r="F27" s="313"/>
      <c r="G27" s="316"/>
      <c r="H27" s="310"/>
      <c r="I27" s="301"/>
      <c r="J27" s="307"/>
      <c r="K27" s="301">
        <f t="shared" ca="1" si="14"/>
        <v>0</v>
      </c>
      <c r="L27" s="310"/>
      <c r="M27" s="301"/>
      <c r="N27" s="304"/>
      <c r="O27" s="169">
        <v>6</v>
      </c>
      <c r="P27" s="170"/>
      <c r="Q27" s="171" t="str">
        <f t="shared" si="18"/>
        <v/>
      </c>
      <c r="R27" s="172"/>
      <c r="S27" s="172"/>
      <c r="T27" s="173" t="str">
        <f t="shared" si="15"/>
        <v/>
      </c>
      <c r="U27" s="172"/>
      <c r="V27" s="172"/>
      <c r="W27" s="172"/>
      <c r="X27" s="174" t="str">
        <f t="shared" si="19"/>
        <v/>
      </c>
      <c r="Y27" s="175" t="str">
        <f t="shared" si="1"/>
        <v/>
      </c>
      <c r="Z27" s="176" t="str">
        <f t="shared" si="16"/>
        <v/>
      </c>
      <c r="AA27" s="175" t="str">
        <f t="shared" si="3"/>
        <v/>
      </c>
      <c r="AB27" s="176" t="str">
        <f t="shared" si="20"/>
        <v/>
      </c>
      <c r="AC27" s="177" t="str">
        <f t="shared" si="21"/>
        <v/>
      </c>
      <c r="AD27" s="178"/>
      <c r="AE27" s="179"/>
      <c r="AF27" s="179"/>
      <c r="AG27" s="179"/>
      <c r="AH27" s="163"/>
      <c r="AI27" s="163"/>
      <c r="AJ27" s="179"/>
      <c r="AK27" s="179"/>
      <c r="AL27" s="131"/>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0" ht="151.5" hidden="1" customHeight="1" x14ac:dyDescent="0.3">
      <c r="A28" s="266">
        <v>4</v>
      </c>
      <c r="B28" s="269"/>
      <c r="C28" s="272"/>
      <c r="D28" s="272"/>
      <c r="E28" s="272"/>
      <c r="F28" s="272"/>
      <c r="G28" s="290"/>
      <c r="H28" s="293" t="str">
        <f>IF(G28&lt;=0,"",IF(G28&lt;=2,"Muy Baja",IF(G28&lt;=24,"Baja",IF(G28&lt;=500,"Media",IF(G28&lt;=5000,"Alta","Muy Alta")))))</f>
        <v/>
      </c>
      <c r="I28" s="284" t="str">
        <f>IF(H28="","",IF(H28="Muy Baja",0.2,IF(H28="Baja",0.4,IF(H28="Media",0.6,IF(H28="Alta",0.8,IF(H28="Muy Alta",1,))))))</f>
        <v/>
      </c>
      <c r="J28" s="287"/>
      <c r="K28" s="284">
        <f ca="1">IF(NOT(ISERROR(MATCH(J28,'Tabla Impacto'!$B$221:$B$223,0))),'Tabla Impacto'!$F$223&amp;"Por favor no seleccionar los criterios de impacto(Afectación Económica o presupuestal y Pérdida Reputacional)",J28)</f>
        <v>0</v>
      </c>
      <c r="L28" s="293" t="str">
        <f ca="1">IF(OR(K28='Tabla Impacto'!$C$11,K28='Tabla Impacto'!$D$11),"Leve",IF(OR(K28='Tabla Impacto'!$C$12,K28='Tabla Impacto'!$D$12),"Menor",IF(OR(K28='Tabla Impacto'!$C$13,K28='Tabla Impacto'!$D$13),"Moderado",IF(OR(K28='Tabla Impacto'!$C$14,K28='Tabla Impacto'!$D$14),"Mayor",IF(OR(K28='Tabla Impacto'!$C$15,K28='Tabla Impacto'!$D$15),"Catastrófico","")))))</f>
        <v/>
      </c>
      <c r="M28" s="284" t="str">
        <f ca="1">IF(L28="","",IF(L28="Leve",0.2,IF(L28="Menor",0.4,IF(L28="Moderado",0.6,IF(L28="Mayor",0.8,IF(L28="Catastrófico",1,))))))</f>
        <v/>
      </c>
      <c r="N28" s="2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52">
        <v>1</v>
      </c>
      <c r="P28" s="153"/>
      <c r="Q28" s="154" t="str">
        <f>IF(OR(R28="Preventivo",R28="Detectivo"),"Probabilidad",IF(R28="Correctivo","Impacto",""))</f>
        <v>Probabilidad</v>
      </c>
      <c r="R28" s="155" t="s">
        <v>14</v>
      </c>
      <c r="S28" s="155" t="s">
        <v>9</v>
      </c>
      <c r="T28" s="156" t="str">
        <f>IF(AND(R28="Preventivo",S28="Automático"),"50%",IF(AND(R28="Preventivo",S28="Manual"),"40%",IF(AND(R28="Detectivo",S28="Automático"),"40%",IF(AND(R28="Detectivo",S28="Manual"),"30%",IF(AND(R28="Correctivo",S28="Automático"),"35%",IF(AND(R28="Correctivo",S28="Manual"),"25%",""))))))</f>
        <v>40%</v>
      </c>
      <c r="U28" s="155" t="s">
        <v>19</v>
      </c>
      <c r="V28" s="155" t="s">
        <v>22</v>
      </c>
      <c r="W28" s="155" t="s">
        <v>119</v>
      </c>
      <c r="X28" s="157" t="str">
        <f>IFERROR(IF(Q28="Probabilidad",(I28-(+I28*T28)),IF(Q28="Impacto",I28,"")),"")</f>
        <v/>
      </c>
      <c r="Y28" s="158" t="str">
        <f>IFERROR(IF(X28="","",IF(X28&lt;=0.2,"Muy Baja",IF(X28&lt;=0.4,"Baja",IF(X28&lt;=0.6,"Media",IF(X28&lt;=0.8,"Alta","Muy Alta"))))),"")</f>
        <v/>
      </c>
      <c r="Z28" s="159" t="str">
        <f>+X28</f>
        <v/>
      </c>
      <c r="AA28" s="158" t="str">
        <f ca="1">IFERROR(IF(AB28="","",IF(AB28&lt;=0.2,"Leve",IF(AB28&lt;=0.4,"Menor",IF(AB28&lt;=0.6,"Moderado",IF(AB28&lt;=0.8,"Mayor","Catastrófico"))))),"")</f>
        <v/>
      </c>
      <c r="AB28" s="159" t="str">
        <f ca="1">IFERROR(IF(Q28="Impacto",(M28-(+M28*T28)),IF(Q28="Probabilidad",M28,"")),"")</f>
        <v/>
      </c>
      <c r="AC28" s="160"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61"/>
      <c r="AE28" s="162"/>
      <c r="AF28" s="162"/>
      <c r="AG28" s="162"/>
      <c r="AH28" s="166"/>
      <c r="AI28" s="166"/>
      <c r="AJ28" s="162"/>
      <c r="AK28" s="162"/>
      <c r="AL28" s="131"/>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row>
    <row r="29" spans="1:70" ht="151.5" hidden="1" customHeight="1" x14ac:dyDescent="0.3">
      <c r="A29" s="267"/>
      <c r="B29" s="270"/>
      <c r="C29" s="273"/>
      <c r="D29" s="273"/>
      <c r="E29" s="273"/>
      <c r="F29" s="273"/>
      <c r="G29" s="291"/>
      <c r="H29" s="294"/>
      <c r="I29" s="285"/>
      <c r="J29" s="288"/>
      <c r="K29" s="285">
        <f t="shared" ref="K29:K33" ca="1" si="22">IF(NOT(ISERROR(MATCH(J29,_xlfn.ANCHORARRAY(E40),0))),I42&amp;"Por favor no seleccionar los criterios de impacto",J29)</f>
        <v>0</v>
      </c>
      <c r="L29" s="294"/>
      <c r="M29" s="285"/>
      <c r="N29" s="297"/>
      <c r="O29" s="152">
        <v>2</v>
      </c>
      <c r="P29" s="153"/>
      <c r="Q29" s="154" t="str">
        <f>IF(OR(R29="Preventivo",R29="Detectivo"),"Probabilidad",IF(R29="Correctivo","Impacto",""))</f>
        <v/>
      </c>
      <c r="R29" s="155"/>
      <c r="S29" s="155"/>
      <c r="T29" s="156" t="str">
        <f t="shared" ref="T29:T33" si="23">IF(AND(R29="Preventivo",S29="Automático"),"50%",IF(AND(R29="Preventivo",S29="Manual"),"40%",IF(AND(R29="Detectivo",S29="Automático"),"40%",IF(AND(R29="Detectivo",S29="Manual"),"30%",IF(AND(R29="Correctivo",S29="Automático"),"35%",IF(AND(R29="Correctivo",S29="Manual"),"25%",""))))))</f>
        <v/>
      </c>
      <c r="U29" s="155"/>
      <c r="V29" s="155"/>
      <c r="W29" s="155"/>
      <c r="X29" s="157" t="str">
        <f>IFERROR(IF(AND(Q28="Probabilidad",Q29="Probabilidad"),(Z28-(+Z28*T29)),IF(Q29="Probabilidad",(I28-(+I28*T29)),IF(Q29="Impacto",Z28,""))),"")</f>
        <v/>
      </c>
      <c r="Y29" s="158" t="str">
        <f t="shared" si="1"/>
        <v/>
      </c>
      <c r="Z29" s="159" t="str">
        <f t="shared" ref="Z29:Z33" si="24">+X29</f>
        <v/>
      </c>
      <c r="AA29" s="158" t="str">
        <f t="shared" si="3"/>
        <v/>
      </c>
      <c r="AB29" s="159" t="str">
        <f>IFERROR(IF(AND(Q28="Impacto",Q29="Impacto"),(AB28-(+AB28*T29)),IF(Q29="Impacto",(M28-(+M28*T29)),IF(Q29="Probabilidad",AB28,""))),"")</f>
        <v/>
      </c>
      <c r="AC29" s="160" t="str">
        <f t="shared" ref="AC29:AC30" si="2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61"/>
      <c r="AE29" s="162"/>
      <c r="AF29" s="162"/>
      <c r="AG29" s="168"/>
      <c r="AH29" s="166"/>
      <c r="AI29" s="166"/>
      <c r="AJ29" s="162"/>
      <c r="AK29" s="162"/>
      <c r="AL29" s="131"/>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row>
    <row r="30" spans="1:70" ht="151.5" hidden="1" customHeight="1" x14ac:dyDescent="0.3">
      <c r="A30" s="267"/>
      <c r="B30" s="270"/>
      <c r="C30" s="273"/>
      <c r="D30" s="273"/>
      <c r="E30" s="273"/>
      <c r="F30" s="273"/>
      <c r="G30" s="291"/>
      <c r="H30" s="294"/>
      <c r="I30" s="285"/>
      <c r="J30" s="288"/>
      <c r="K30" s="285">
        <f t="shared" ca="1" si="22"/>
        <v>0</v>
      </c>
      <c r="L30" s="294"/>
      <c r="M30" s="285"/>
      <c r="N30" s="297"/>
      <c r="O30" s="152">
        <v>3</v>
      </c>
      <c r="P30" s="165"/>
      <c r="Q30" s="154" t="str">
        <f>IF(OR(R30="Preventivo",R30="Detectivo"),"Probabilidad",IF(R30="Correctivo","Impacto",""))</f>
        <v/>
      </c>
      <c r="R30" s="155"/>
      <c r="S30" s="155"/>
      <c r="T30" s="156" t="str">
        <f t="shared" si="23"/>
        <v/>
      </c>
      <c r="U30" s="155"/>
      <c r="V30" s="155"/>
      <c r="W30" s="155"/>
      <c r="X30" s="157" t="str">
        <f>IFERROR(IF(AND(Q29="Probabilidad",Q30="Probabilidad"),(Z29-(+Z29*T30)),IF(AND(Q29="Impacto",Q30="Probabilidad"),(Z28-(+Z28*T30)),IF(Q30="Impacto",Z29,""))),"")</f>
        <v/>
      </c>
      <c r="Y30" s="158" t="str">
        <f t="shared" si="1"/>
        <v/>
      </c>
      <c r="Z30" s="159" t="str">
        <f t="shared" si="24"/>
        <v/>
      </c>
      <c r="AA30" s="158" t="str">
        <f t="shared" si="3"/>
        <v/>
      </c>
      <c r="AB30" s="159" t="str">
        <f>IFERROR(IF(AND(Q29="Impacto",Q30="Impacto"),(AB29-(+AB29*T30)),IF(AND(Q29="Probabilidad",Q30="Impacto"),(AB28-(+AB28*T30)),IF(Q30="Probabilidad",AB29,""))),"")</f>
        <v/>
      </c>
      <c r="AC30" s="160" t="str">
        <f t="shared" si="25"/>
        <v/>
      </c>
      <c r="AD30" s="161"/>
      <c r="AE30" s="162"/>
      <c r="AF30" s="162"/>
      <c r="AG30" s="168"/>
      <c r="AH30" s="166"/>
      <c r="AI30" s="166"/>
      <c r="AJ30" s="162"/>
      <c r="AK30" s="162"/>
      <c r="AL30" s="131"/>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0" ht="151.5" hidden="1" customHeight="1" x14ac:dyDescent="0.3">
      <c r="A31" s="267"/>
      <c r="B31" s="270"/>
      <c r="C31" s="273"/>
      <c r="D31" s="273"/>
      <c r="E31" s="273"/>
      <c r="F31" s="273"/>
      <c r="G31" s="291"/>
      <c r="H31" s="294"/>
      <c r="I31" s="285"/>
      <c r="J31" s="288"/>
      <c r="K31" s="285">
        <f t="shared" ca="1" si="22"/>
        <v>0</v>
      </c>
      <c r="L31" s="294"/>
      <c r="M31" s="285"/>
      <c r="N31" s="297"/>
      <c r="O31" s="152">
        <v>4</v>
      </c>
      <c r="P31" s="153"/>
      <c r="Q31" s="154" t="str">
        <f t="shared" ref="Q31:Q33" si="26">IF(OR(R31="Preventivo",R31="Detectivo"),"Probabilidad",IF(R31="Correctivo","Impacto",""))</f>
        <v/>
      </c>
      <c r="R31" s="155"/>
      <c r="S31" s="155"/>
      <c r="T31" s="156" t="str">
        <f t="shared" si="23"/>
        <v/>
      </c>
      <c r="U31" s="155"/>
      <c r="V31" s="155"/>
      <c r="W31" s="155"/>
      <c r="X31" s="157" t="str">
        <f t="shared" ref="X31:X33" si="27">IFERROR(IF(AND(Q30="Probabilidad",Q31="Probabilidad"),(Z30-(+Z30*T31)),IF(AND(Q30="Impacto",Q31="Probabilidad"),(Z29-(+Z29*T31)),IF(Q31="Impacto",Z30,""))),"")</f>
        <v/>
      </c>
      <c r="Y31" s="158" t="str">
        <f t="shared" si="1"/>
        <v/>
      </c>
      <c r="Z31" s="159" t="str">
        <f t="shared" si="24"/>
        <v/>
      </c>
      <c r="AA31" s="158" t="str">
        <f t="shared" si="3"/>
        <v/>
      </c>
      <c r="AB31" s="159" t="str">
        <f t="shared" ref="AB31:AB33" si="28">IFERROR(IF(AND(Q30="Impacto",Q31="Impacto"),(AB30-(+AB30*T31)),IF(AND(Q30="Probabilidad",Q31="Impacto"),(AB29-(+AB29*T31)),IF(Q31="Probabilidad",AB30,""))),"")</f>
        <v/>
      </c>
      <c r="AC31" s="160"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61"/>
      <c r="AE31" s="162"/>
      <c r="AF31" s="162"/>
      <c r="AG31" s="168"/>
      <c r="AH31" s="166"/>
      <c r="AI31" s="166"/>
      <c r="AJ31" s="162"/>
      <c r="AK31" s="162"/>
      <c r="AL31" s="131"/>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0" ht="151.5" hidden="1" customHeight="1" x14ac:dyDescent="0.3">
      <c r="A32" s="267"/>
      <c r="B32" s="270"/>
      <c r="C32" s="273"/>
      <c r="D32" s="273"/>
      <c r="E32" s="273"/>
      <c r="F32" s="273"/>
      <c r="G32" s="291"/>
      <c r="H32" s="294"/>
      <c r="I32" s="285"/>
      <c r="J32" s="288"/>
      <c r="K32" s="285">
        <f t="shared" ca="1" si="22"/>
        <v>0</v>
      </c>
      <c r="L32" s="294"/>
      <c r="M32" s="285"/>
      <c r="N32" s="297"/>
      <c r="O32" s="152">
        <v>5</v>
      </c>
      <c r="P32" s="153"/>
      <c r="Q32" s="154" t="str">
        <f t="shared" si="26"/>
        <v/>
      </c>
      <c r="R32" s="155"/>
      <c r="S32" s="155"/>
      <c r="T32" s="156" t="str">
        <f t="shared" si="23"/>
        <v/>
      </c>
      <c r="U32" s="155"/>
      <c r="V32" s="155"/>
      <c r="W32" s="155"/>
      <c r="X32" s="167" t="str">
        <f t="shared" si="27"/>
        <v/>
      </c>
      <c r="Y32" s="158" t="str">
        <f>IFERROR(IF(X32="","",IF(X32&lt;=0.2,"Muy Baja",IF(X32&lt;=0.4,"Baja",IF(X32&lt;=0.6,"Media",IF(X32&lt;=0.8,"Alta","Muy Alta"))))),"")</f>
        <v/>
      </c>
      <c r="Z32" s="159" t="str">
        <f t="shared" si="24"/>
        <v/>
      </c>
      <c r="AA32" s="158" t="str">
        <f t="shared" si="3"/>
        <v/>
      </c>
      <c r="AB32" s="159" t="str">
        <f t="shared" si="28"/>
        <v/>
      </c>
      <c r="AC32" s="160" t="str">
        <f t="shared" ref="AC32:AC33" si="29">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61"/>
      <c r="AE32" s="162"/>
      <c r="AF32" s="162"/>
      <c r="AG32" s="168"/>
      <c r="AH32" s="166"/>
      <c r="AI32" s="166"/>
      <c r="AJ32" s="162"/>
      <c r="AK32" s="162"/>
      <c r="AL32" s="131"/>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row>
    <row r="33" spans="1:70" ht="151.5" hidden="1" customHeight="1" x14ac:dyDescent="0.3">
      <c r="A33" s="268"/>
      <c r="B33" s="271"/>
      <c r="C33" s="274"/>
      <c r="D33" s="274"/>
      <c r="E33" s="274"/>
      <c r="F33" s="274"/>
      <c r="G33" s="292"/>
      <c r="H33" s="295"/>
      <c r="I33" s="286"/>
      <c r="J33" s="289"/>
      <c r="K33" s="286">
        <f t="shared" ca="1" si="22"/>
        <v>0</v>
      </c>
      <c r="L33" s="295"/>
      <c r="M33" s="286"/>
      <c r="N33" s="298"/>
      <c r="O33" s="152">
        <v>6</v>
      </c>
      <c r="P33" s="153"/>
      <c r="Q33" s="154" t="str">
        <f t="shared" si="26"/>
        <v/>
      </c>
      <c r="R33" s="155"/>
      <c r="S33" s="155"/>
      <c r="T33" s="156" t="str">
        <f t="shared" si="23"/>
        <v/>
      </c>
      <c r="U33" s="155"/>
      <c r="V33" s="155"/>
      <c r="W33" s="155"/>
      <c r="X33" s="157" t="str">
        <f t="shared" si="27"/>
        <v/>
      </c>
      <c r="Y33" s="158" t="str">
        <f t="shared" si="1"/>
        <v/>
      </c>
      <c r="Z33" s="159" t="str">
        <f t="shared" si="24"/>
        <v/>
      </c>
      <c r="AA33" s="158" t="str">
        <f t="shared" si="3"/>
        <v/>
      </c>
      <c r="AB33" s="159" t="str">
        <f t="shared" si="28"/>
        <v/>
      </c>
      <c r="AC33" s="160" t="str">
        <f t="shared" si="29"/>
        <v/>
      </c>
      <c r="AD33" s="161"/>
      <c r="AE33" s="162"/>
      <c r="AF33" s="162"/>
      <c r="AG33" s="168"/>
      <c r="AH33" s="166"/>
      <c r="AI33" s="166"/>
      <c r="AJ33" s="162"/>
      <c r="AK33" s="162"/>
      <c r="AL33" s="131"/>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row>
    <row r="34" spans="1:70" ht="151.5" hidden="1" customHeight="1" x14ac:dyDescent="0.3">
      <c r="A34" s="266">
        <v>5</v>
      </c>
      <c r="B34" s="269"/>
      <c r="C34" s="272"/>
      <c r="D34" s="272"/>
      <c r="E34" s="272"/>
      <c r="F34" s="272"/>
      <c r="G34" s="290"/>
      <c r="H34" s="293" t="str">
        <f>IF(G34&lt;=0,"",IF(G34&lt;=2,"Muy Baja",IF(G34&lt;=24,"Baja",IF(G34&lt;=500,"Media",IF(G34&lt;=5000,"Alta","Muy Alta")))))</f>
        <v/>
      </c>
      <c r="I34" s="284" t="str">
        <f>IF(H34="","",IF(H34="Muy Baja",0.2,IF(H34="Baja",0.4,IF(H34="Media",0.6,IF(H34="Alta",0.8,IF(H34="Muy Alta",1,))))))</f>
        <v/>
      </c>
      <c r="J34" s="287"/>
      <c r="K34" s="284">
        <f ca="1">IF(NOT(ISERROR(MATCH(J34,'Tabla Impacto'!$B$221:$B$223,0))),'Tabla Impacto'!$F$223&amp;"Por favor no seleccionar los criterios de impacto(Afectación Económica o presupuestal y Pérdida Reputacional)",J34)</f>
        <v>0</v>
      </c>
      <c r="L34" s="293" t="str">
        <f ca="1">IF(OR(K34='Tabla Impacto'!$C$11,K34='Tabla Impacto'!$D$11),"Leve",IF(OR(K34='Tabla Impacto'!$C$12,K34='Tabla Impacto'!$D$12),"Menor",IF(OR(K34='Tabla Impacto'!$C$13,K34='Tabla Impacto'!$D$13),"Moderado",IF(OR(K34='Tabla Impacto'!$C$14,K34='Tabla Impacto'!$D$14),"Mayor",IF(OR(K34='Tabla Impacto'!$C$15,K34='Tabla Impacto'!$D$15),"Catastrófico","")))))</f>
        <v/>
      </c>
      <c r="M34" s="284" t="str">
        <f ca="1">IF(L34="","",IF(L34="Leve",0.2,IF(L34="Menor",0.4,IF(L34="Moderado",0.6,IF(L34="Mayor",0.8,IF(L34="Catastrófico",1,))))))</f>
        <v/>
      </c>
      <c r="N34" s="2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52">
        <v>1</v>
      </c>
      <c r="P34" s="153"/>
      <c r="Q34" s="154" t="str">
        <f>IF(OR(R34="Preventivo",R34="Detectivo"),"Probabilidad",IF(R34="Correctivo","Impacto",""))</f>
        <v/>
      </c>
      <c r="R34" s="155"/>
      <c r="S34" s="155"/>
      <c r="T34" s="156" t="str">
        <f>IF(AND(R34="Preventivo",S34="Automático"),"50%",IF(AND(R34="Preventivo",S34="Manual"),"40%",IF(AND(R34="Detectivo",S34="Automático"),"40%",IF(AND(R34="Detectivo",S34="Manual"),"30%",IF(AND(R34="Correctivo",S34="Automático"),"35%",IF(AND(R34="Correctivo",S34="Manual"),"25%",""))))))</f>
        <v/>
      </c>
      <c r="U34" s="155"/>
      <c r="V34" s="155"/>
      <c r="W34" s="155"/>
      <c r="X34" s="157" t="str">
        <f>IFERROR(IF(Q34="Probabilidad",(I34-(+I34*T34)),IF(Q34="Impacto",I34,"")),"")</f>
        <v/>
      </c>
      <c r="Y34" s="158" t="str">
        <f>IFERROR(IF(X34="","",IF(X34&lt;=0.2,"Muy Baja",IF(X34&lt;=0.4,"Baja",IF(X34&lt;=0.6,"Media",IF(X34&lt;=0.8,"Alta","Muy Alta"))))),"")</f>
        <v/>
      </c>
      <c r="Z34" s="159" t="str">
        <f>+X34</f>
        <v/>
      </c>
      <c r="AA34" s="158" t="str">
        <f>IFERROR(IF(AB34="","",IF(AB34&lt;=0.2,"Leve",IF(AB34&lt;=0.4,"Menor",IF(AB34&lt;=0.6,"Moderado",IF(AB34&lt;=0.8,"Mayor","Catastrófico"))))),"")</f>
        <v/>
      </c>
      <c r="AB34" s="159" t="str">
        <f>IFERROR(IF(Q34="Impacto",(M34-(+M34*T34)),IF(Q34="Probabilidad",M34,"")),"")</f>
        <v/>
      </c>
      <c r="AC34" s="160"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61"/>
      <c r="AE34" s="162"/>
      <c r="AF34" s="162"/>
      <c r="AG34" s="168"/>
      <c r="AH34" s="166"/>
      <c r="AI34" s="166"/>
      <c r="AJ34" s="162"/>
      <c r="AK34" s="162"/>
      <c r="AL34" s="131"/>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0" ht="151.5" hidden="1" customHeight="1" x14ac:dyDescent="0.3">
      <c r="A35" s="267"/>
      <c r="B35" s="270"/>
      <c r="C35" s="273"/>
      <c r="D35" s="273"/>
      <c r="E35" s="273"/>
      <c r="F35" s="273"/>
      <c r="G35" s="291"/>
      <c r="H35" s="294"/>
      <c r="I35" s="285"/>
      <c r="J35" s="288"/>
      <c r="K35" s="285">
        <f t="shared" ref="K35:K39" ca="1" si="30">IF(NOT(ISERROR(MATCH(J35,_xlfn.ANCHORARRAY(E46),0))),I48&amp;"Por favor no seleccionar los criterios de impacto",J35)</f>
        <v>0</v>
      </c>
      <c r="L35" s="294"/>
      <c r="M35" s="285"/>
      <c r="N35" s="297"/>
      <c r="O35" s="152">
        <v>2</v>
      </c>
      <c r="P35" s="153"/>
      <c r="Q35" s="154" t="str">
        <f>IF(OR(R35="Preventivo",R35="Detectivo"),"Probabilidad",IF(R35="Correctivo","Impacto",""))</f>
        <v/>
      </c>
      <c r="R35" s="155"/>
      <c r="S35" s="155"/>
      <c r="T35" s="156" t="str">
        <f t="shared" ref="T35:T39" si="31">IF(AND(R35="Preventivo",S35="Automático"),"50%",IF(AND(R35="Preventivo",S35="Manual"),"40%",IF(AND(R35="Detectivo",S35="Automático"),"40%",IF(AND(R35="Detectivo",S35="Manual"),"30%",IF(AND(R35="Correctivo",S35="Automático"),"35%",IF(AND(R35="Correctivo",S35="Manual"),"25%",""))))))</f>
        <v/>
      </c>
      <c r="U35" s="155"/>
      <c r="V35" s="155"/>
      <c r="W35" s="155"/>
      <c r="X35" s="157" t="str">
        <f>IFERROR(IF(AND(Q34="Probabilidad",Q35="Probabilidad"),(Z34-(+Z34*T35)),IF(Q35="Probabilidad",(I34-(+I34*T35)),IF(Q35="Impacto",Z34,""))),"")</f>
        <v/>
      </c>
      <c r="Y35" s="158" t="str">
        <f t="shared" si="1"/>
        <v/>
      </c>
      <c r="Z35" s="159" t="str">
        <f t="shared" ref="Z35:Z39" si="32">+X35</f>
        <v/>
      </c>
      <c r="AA35" s="158" t="str">
        <f t="shared" si="3"/>
        <v/>
      </c>
      <c r="AB35" s="159" t="str">
        <f>IFERROR(IF(AND(Q34="Impacto",Q35="Impacto"),(AB34-(+AB34*T35)),IF(Q35="Impacto",(M34-(+M34*T35)),IF(Q35="Probabilidad",AB34,""))),"")</f>
        <v/>
      </c>
      <c r="AC35" s="160" t="str">
        <f t="shared" ref="AC35:AC36" si="33">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61"/>
      <c r="AE35" s="162"/>
      <c r="AF35" s="162"/>
      <c r="AG35" s="168"/>
      <c r="AH35" s="166"/>
      <c r="AI35" s="166"/>
      <c r="AJ35" s="162"/>
      <c r="AK35" s="162"/>
      <c r="AL35" s="131"/>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0" ht="151.5" hidden="1" customHeight="1" x14ac:dyDescent="0.3">
      <c r="A36" s="267"/>
      <c r="B36" s="270"/>
      <c r="C36" s="273"/>
      <c r="D36" s="273"/>
      <c r="E36" s="273"/>
      <c r="F36" s="273"/>
      <c r="G36" s="291"/>
      <c r="H36" s="294"/>
      <c r="I36" s="285"/>
      <c r="J36" s="288"/>
      <c r="K36" s="285">
        <f t="shared" ca="1" si="30"/>
        <v>0</v>
      </c>
      <c r="L36" s="294"/>
      <c r="M36" s="285"/>
      <c r="N36" s="297"/>
      <c r="O36" s="152">
        <v>3</v>
      </c>
      <c r="P36" s="165"/>
      <c r="Q36" s="154" t="str">
        <f>IF(OR(R36="Preventivo",R36="Detectivo"),"Probabilidad",IF(R36="Correctivo","Impacto",""))</f>
        <v/>
      </c>
      <c r="R36" s="155"/>
      <c r="S36" s="155"/>
      <c r="T36" s="156" t="str">
        <f t="shared" si="31"/>
        <v/>
      </c>
      <c r="U36" s="155"/>
      <c r="V36" s="155"/>
      <c r="W36" s="155"/>
      <c r="X36" s="157" t="str">
        <f>IFERROR(IF(AND(Q35="Probabilidad",Q36="Probabilidad"),(Z35-(+Z35*T36)),IF(AND(Q35="Impacto",Q36="Probabilidad"),(Z34-(+Z34*T36)),IF(Q36="Impacto",Z35,""))),"")</f>
        <v/>
      </c>
      <c r="Y36" s="158" t="str">
        <f t="shared" si="1"/>
        <v/>
      </c>
      <c r="Z36" s="159" t="str">
        <f t="shared" si="32"/>
        <v/>
      </c>
      <c r="AA36" s="158" t="str">
        <f t="shared" si="3"/>
        <v/>
      </c>
      <c r="AB36" s="159" t="str">
        <f>IFERROR(IF(AND(Q35="Impacto",Q36="Impacto"),(AB35-(+AB35*T36)),IF(AND(Q35="Probabilidad",Q36="Impacto"),(AB34-(+AB34*T36)),IF(Q36="Probabilidad",AB35,""))),"")</f>
        <v/>
      </c>
      <c r="AC36" s="160" t="str">
        <f t="shared" si="33"/>
        <v/>
      </c>
      <c r="AD36" s="161"/>
      <c r="AE36" s="162"/>
      <c r="AF36" s="162"/>
      <c r="AG36" s="168"/>
      <c r="AH36" s="166"/>
      <c r="AI36" s="166"/>
      <c r="AJ36" s="162"/>
      <c r="AK36" s="162"/>
      <c r="AL36" s="131"/>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row>
    <row r="37" spans="1:70" ht="151.5" hidden="1" customHeight="1" x14ac:dyDescent="0.3">
      <c r="A37" s="267"/>
      <c r="B37" s="270"/>
      <c r="C37" s="273"/>
      <c r="D37" s="273"/>
      <c r="E37" s="273"/>
      <c r="F37" s="273"/>
      <c r="G37" s="291"/>
      <c r="H37" s="294"/>
      <c r="I37" s="285"/>
      <c r="J37" s="288"/>
      <c r="K37" s="285">
        <f t="shared" ca="1" si="30"/>
        <v>0</v>
      </c>
      <c r="L37" s="294"/>
      <c r="M37" s="285"/>
      <c r="N37" s="297"/>
      <c r="O37" s="152">
        <v>4</v>
      </c>
      <c r="P37" s="153"/>
      <c r="Q37" s="154" t="str">
        <f t="shared" ref="Q37:Q39" si="34">IF(OR(R37="Preventivo",R37="Detectivo"),"Probabilidad",IF(R37="Correctivo","Impacto",""))</f>
        <v/>
      </c>
      <c r="R37" s="155"/>
      <c r="S37" s="155"/>
      <c r="T37" s="156" t="str">
        <f t="shared" si="31"/>
        <v/>
      </c>
      <c r="U37" s="155"/>
      <c r="V37" s="155"/>
      <c r="W37" s="155"/>
      <c r="X37" s="157" t="str">
        <f t="shared" ref="X37:X39" si="35">IFERROR(IF(AND(Q36="Probabilidad",Q37="Probabilidad"),(Z36-(+Z36*T37)),IF(AND(Q36="Impacto",Q37="Probabilidad"),(Z35-(+Z35*T37)),IF(Q37="Impacto",Z36,""))),"")</f>
        <v/>
      </c>
      <c r="Y37" s="158" t="str">
        <f t="shared" si="1"/>
        <v/>
      </c>
      <c r="Z37" s="159" t="str">
        <f t="shared" si="32"/>
        <v/>
      </c>
      <c r="AA37" s="158" t="str">
        <f t="shared" si="3"/>
        <v/>
      </c>
      <c r="AB37" s="159" t="str">
        <f t="shared" ref="AB37:AB39" si="36">IFERROR(IF(AND(Q36="Impacto",Q37="Impacto"),(AB36-(+AB36*T37)),IF(AND(Q36="Probabilidad",Q37="Impacto"),(AB35-(+AB35*T37)),IF(Q37="Probabilidad",AB36,""))),"")</f>
        <v/>
      </c>
      <c r="AC37" s="160"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61"/>
      <c r="AE37" s="162"/>
      <c r="AF37" s="162"/>
      <c r="AG37" s="168"/>
      <c r="AH37" s="166"/>
      <c r="AI37" s="166"/>
      <c r="AJ37" s="162"/>
      <c r="AK37" s="162"/>
      <c r="AL37" s="131"/>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row>
    <row r="38" spans="1:70" ht="151.5" hidden="1" customHeight="1" x14ac:dyDescent="0.3">
      <c r="A38" s="267"/>
      <c r="B38" s="270"/>
      <c r="C38" s="273"/>
      <c r="D38" s="273"/>
      <c r="E38" s="273"/>
      <c r="F38" s="273"/>
      <c r="G38" s="291"/>
      <c r="H38" s="294"/>
      <c r="I38" s="285"/>
      <c r="J38" s="288"/>
      <c r="K38" s="285">
        <f t="shared" ca="1" si="30"/>
        <v>0</v>
      </c>
      <c r="L38" s="294"/>
      <c r="M38" s="285"/>
      <c r="N38" s="297"/>
      <c r="O38" s="152">
        <v>5</v>
      </c>
      <c r="P38" s="153"/>
      <c r="Q38" s="154" t="str">
        <f t="shared" si="34"/>
        <v/>
      </c>
      <c r="R38" s="155"/>
      <c r="S38" s="155"/>
      <c r="T38" s="156" t="str">
        <f t="shared" si="31"/>
        <v/>
      </c>
      <c r="U38" s="155"/>
      <c r="V38" s="155"/>
      <c r="W38" s="155"/>
      <c r="X38" s="157" t="str">
        <f t="shared" si="35"/>
        <v/>
      </c>
      <c r="Y38" s="158" t="str">
        <f t="shared" si="1"/>
        <v/>
      </c>
      <c r="Z38" s="159" t="str">
        <f t="shared" si="32"/>
        <v/>
      </c>
      <c r="AA38" s="158" t="str">
        <f t="shared" si="3"/>
        <v/>
      </c>
      <c r="AB38" s="159" t="str">
        <f t="shared" si="36"/>
        <v/>
      </c>
      <c r="AC38" s="160" t="str">
        <f t="shared" ref="AC38:AC39" si="37">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61"/>
      <c r="AE38" s="162"/>
      <c r="AF38" s="162"/>
      <c r="AG38" s="168"/>
      <c r="AH38" s="166"/>
      <c r="AI38" s="166"/>
      <c r="AJ38" s="162"/>
      <c r="AK38" s="162"/>
      <c r="AL38" s="131"/>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0" ht="151.5" hidden="1" customHeight="1" x14ac:dyDescent="0.3">
      <c r="A39" s="268"/>
      <c r="B39" s="271"/>
      <c r="C39" s="274"/>
      <c r="D39" s="274"/>
      <c r="E39" s="274"/>
      <c r="F39" s="274"/>
      <c r="G39" s="292"/>
      <c r="H39" s="295"/>
      <c r="I39" s="286"/>
      <c r="J39" s="289"/>
      <c r="K39" s="286">
        <f t="shared" ca="1" si="30"/>
        <v>0</v>
      </c>
      <c r="L39" s="295"/>
      <c r="M39" s="286"/>
      <c r="N39" s="298"/>
      <c r="O39" s="152">
        <v>6</v>
      </c>
      <c r="P39" s="153"/>
      <c r="Q39" s="154" t="str">
        <f t="shared" si="34"/>
        <v/>
      </c>
      <c r="R39" s="155"/>
      <c r="S39" s="155"/>
      <c r="T39" s="156" t="str">
        <f t="shared" si="31"/>
        <v/>
      </c>
      <c r="U39" s="155"/>
      <c r="V39" s="155"/>
      <c r="W39" s="155"/>
      <c r="X39" s="157" t="str">
        <f t="shared" si="35"/>
        <v/>
      </c>
      <c r="Y39" s="158" t="str">
        <f t="shared" si="1"/>
        <v/>
      </c>
      <c r="Z39" s="159" t="str">
        <f t="shared" si="32"/>
        <v/>
      </c>
      <c r="AA39" s="158" t="str">
        <f t="shared" si="3"/>
        <v/>
      </c>
      <c r="AB39" s="159" t="str">
        <f t="shared" si="36"/>
        <v/>
      </c>
      <c r="AC39" s="160" t="str">
        <f t="shared" si="37"/>
        <v/>
      </c>
      <c r="AD39" s="161"/>
      <c r="AE39" s="162"/>
      <c r="AF39" s="162"/>
      <c r="AG39" s="168"/>
      <c r="AH39" s="166"/>
      <c r="AI39" s="166"/>
      <c r="AJ39" s="162"/>
      <c r="AK39" s="162"/>
      <c r="AL39" s="131"/>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row>
    <row r="40" spans="1:70" ht="151.5" hidden="1" customHeight="1" x14ac:dyDescent="0.3">
      <c r="A40" s="266">
        <v>6</v>
      </c>
      <c r="B40" s="269"/>
      <c r="C40" s="272"/>
      <c r="D40" s="272"/>
      <c r="E40" s="272"/>
      <c r="F40" s="272"/>
      <c r="G40" s="290"/>
      <c r="H40" s="293" t="str">
        <f>IF(G40&lt;=0,"",IF(G40&lt;=2,"Muy Baja",IF(G40&lt;=24,"Baja",IF(G40&lt;=500,"Media",IF(G40&lt;=5000,"Alta","Muy Alta")))))</f>
        <v/>
      </c>
      <c r="I40" s="284" t="str">
        <f>IF(H40="","",IF(H40="Muy Baja",0.2,IF(H40="Baja",0.4,IF(H40="Media",0.6,IF(H40="Alta",0.8,IF(H40="Muy Alta",1,))))))</f>
        <v/>
      </c>
      <c r="J40" s="287"/>
      <c r="K40" s="284">
        <f ca="1">IF(NOT(ISERROR(MATCH(J40,'Tabla Impacto'!$B$221:$B$223,0))),'Tabla Impacto'!$F$223&amp;"Por favor no seleccionar los criterios de impacto(Afectación Económica o presupuestal y Pérdida Reputacional)",J40)</f>
        <v>0</v>
      </c>
      <c r="L40" s="293" t="str">
        <f ca="1">IF(OR(K40='Tabla Impacto'!$C$11,K40='Tabla Impacto'!$D$11),"Leve",IF(OR(K40='Tabla Impacto'!$C$12,K40='Tabla Impacto'!$D$12),"Menor",IF(OR(K40='Tabla Impacto'!$C$13,K40='Tabla Impacto'!$D$13),"Moderado",IF(OR(K40='Tabla Impacto'!$C$14,K40='Tabla Impacto'!$D$14),"Mayor",IF(OR(K40='Tabla Impacto'!$C$15,K40='Tabla Impacto'!$D$15),"Catastrófico","")))))</f>
        <v/>
      </c>
      <c r="M40" s="284" t="str">
        <f ca="1">IF(L40="","",IF(L40="Leve",0.2,IF(L40="Menor",0.4,IF(L40="Moderado",0.6,IF(L40="Mayor",0.8,IF(L40="Catastrófico",1,))))))</f>
        <v/>
      </c>
      <c r="N40" s="2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52">
        <v>1</v>
      </c>
      <c r="P40" s="153"/>
      <c r="Q40" s="154" t="str">
        <f>IF(OR(R40="Preventivo",R40="Detectivo"),"Probabilidad",IF(R40="Correctivo","Impacto",""))</f>
        <v/>
      </c>
      <c r="R40" s="155"/>
      <c r="S40" s="155"/>
      <c r="T40" s="156" t="str">
        <f>IF(AND(R40="Preventivo",S40="Automático"),"50%",IF(AND(R40="Preventivo",S40="Manual"),"40%",IF(AND(R40="Detectivo",S40="Automático"),"40%",IF(AND(R40="Detectivo",S40="Manual"),"30%",IF(AND(R40="Correctivo",S40="Automático"),"35%",IF(AND(R40="Correctivo",S40="Manual"),"25%",""))))))</f>
        <v/>
      </c>
      <c r="U40" s="155"/>
      <c r="V40" s="155"/>
      <c r="W40" s="155"/>
      <c r="X40" s="157" t="str">
        <f>IFERROR(IF(Q40="Probabilidad",(I40-(+I40*T40)),IF(Q40="Impacto",I40,"")),"")</f>
        <v/>
      </c>
      <c r="Y40" s="158" t="str">
        <f>IFERROR(IF(X40="","",IF(X40&lt;=0.2,"Muy Baja",IF(X40&lt;=0.4,"Baja",IF(X40&lt;=0.6,"Media",IF(X40&lt;=0.8,"Alta","Muy Alta"))))),"")</f>
        <v/>
      </c>
      <c r="Z40" s="159" t="str">
        <f>+X40</f>
        <v/>
      </c>
      <c r="AA40" s="158" t="str">
        <f>IFERROR(IF(AB40="","",IF(AB40&lt;=0.2,"Leve",IF(AB40&lt;=0.4,"Menor",IF(AB40&lt;=0.6,"Moderado",IF(AB40&lt;=0.8,"Mayor","Catastrófico"))))),"")</f>
        <v/>
      </c>
      <c r="AB40" s="159" t="str">
        <f>IFERROR(IF(Q40="Impacto",(M40-(+M40*T40)),IF(Q40="Probabilidad",M40,"")),"")</f>
        <v/>
      </c>
      <c r="AC40" s="160"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61"/>
      <c r="AE40" s="162"/>
      <c r="AF40" s="162"/>
      <c r="AG40" s="168"/>
      <c r="AH40" s="166"/>
      <c r="AI40" s="166"/>
      <c r="AJ40" s="162"/>
      <c r="AK40" s="162"/>
      <c r="AL40" s="131"/>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row>
    <row r="41" spans="1:70" ht="151.5" hidden="1" customHeight="1" x14ac:dyDescent="0.3">
      <c r="A41" s="267"/>
      <c r="B41" s="270"/>
      <c r="C41" s="273"/>
      <c r="D41" s="273"/>
      <c r="E41" s="273"/>
      <c r="F41" s="273"/>
      <c r="G41" s="291"/>
      <c r="H41" s="294"/>
      <c r="I41" s="285"/>
      <c r="J41" s="288"/>
      <c r="K41" s="285">
        <f t="shared" ref="K41:K45" ca="1" si="38">IF(NOT(ISERROR(MATCH(J41,_xlfn.ANCHORARRAY(E52),0))),I54&amp;"Por favor no seleccionar los criterios de impacto",J41)</f>
        <v>0</v>
      </c>
      <c r="L41" s="294"/>
      <c r="M41" s="285"/>
      <c r="N41" s="297"/>
      <c r="O41" s="152">
        <v>2</v>
      </c>
      <c r="P41" s="153"/>
      <c r="Q41" s="154" t="str">
        <f>IF(OR(R41="Preventivo",R41="Detectivo"),"Probabilidad",IF(R41="Correctivo","Impacto",""))</f>
        <v/>
      </c>
      <c r="R41" s="155"/>
      <c r="S41" s="155"/>
      <c r="T41" s="156" t="str">
        <f t="shared" ref="T41:T45" si="39">IF(AND(R41="Preventivo",S41="Automático"),"50%",IF(AND(R41="Preventivo",S41="Manual"),"40%",IF(AND(R41="Detectivo",S41="Automático"),"40%",IF(AND(R41="Detectivo",S41="Manual"),"30%",IF(AND(R41="Correctivo",S41="Automático"),"35%",IF(AND(R41="Correctivo",S41="Manual"),"25%",""))))))</f>
        <v/>
      </c>
      <c r="U41" s="155"/>
      <c r="V41" s="155"/>
      <c r="W41" s="155"/>
      <c r="X41" s="157" t="str">
        <f>IFERROR(IF(AND(Q40="Probabilidad",Q41="Probabilidad"),(Z40-(+Z40*T41)),IF(Q41="Probabilidad",(I40-(+I40*T41)),IF(Q41="Impacto",Z40,""))),"")</f>
        <v/>
      </c>
      <c r="Y41" s="158" t="str">
        <f t="shared" si="1"/>
        <v/>
      </c>
      <c r="Z41" s="159" t="str">
        <f t="shared" ref="Z41:Z45" si="40">+X41</f>
        <v/>
      </c>
      <c r="AA41" s="158" t="str">
        <f t="shared" si="3"/>
        <v/>
      </c>
      <c r="AB41" s="159" t="str">
        <f>IFERROR(IF(AND(Q40="Impacto",Q41="Impacto"),(AB40-(+AB40*T41)),IF(Q41="Impacto",(M40-(+M40*T41)),IF(Q41="Probabilidad",AB40,""))),"")</f>
        <v/>
      </c>
      <c r="AC41" s="160" t="str">
        <f t="shared" ref="AC41:AC42" si="4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61"/>
      <c r="AE41" s="162"/>
      <c r="AF41" s="162"/>
      <c r="AG41" s="168"/>
      <c r="AH41" s="166"/>
      <c r="AI41" s="166"/>
      <c r="AJ41" s="162"/>
      <c r="AK41" s="162"/>
      <c r="AL41" s="131"/>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row>
    <row r="42" spans="1:70" ht="151.5" hidden="1" customHeight="1" x14ac:dyDescent="0.3">
      <c r="A42" s="267"/>
      <c r="B42" s="270"/>
      <c r="C42" s="273"/>
      <c r="D42" s="273"/>
      <c r="E42" s="273"/>
      <c r="F42" s="273"/>
      <c r="G42" s="291"/>
      <c r="H42" s="294"/>
      <c r="I42" s="285"/>
      <c r="J42" s="288"/>
      <c r="K42" s="285">
        <f t="shared" ca="1" si="38"/>
        <v>0</v>
      </c>
      <c r="L42" s="294"/>
      <c r="M42" s="285"/>
      <c r="N42" s="297"/>
      <c r="O42" s="152">
        <v>3</v>
      </c>
      <c r="P42" s="165"/>
      <c r="Q42" s="154" t="str">
        <f>IF(OR(R42="Preventivo",R42="Detectivo"),"Probabilidad",IF(R42="Correctivo","Impacto",""))</f>
        <v/>
      </c>
      <c r="R42" s="155"/>
      <c r="S42" s="155"/>
      <c r="T42" s="156" t="str">
        <f t="shared" si="39"/>
        <v/>
      </c>
      <c r="U42" s="155"/>
      <c r="V42" s="155"/>
      <c r="W42" s="155"/>
      <c r="X42" s="157" t="str">
        <f>IFERROR(IF(AND(Q41="Probabilidad",Q42="Probabilidad"),(Z41-(+Z41*T42)),IF(AND(Q41="Impacto",Q42="Probabilidad"),(Z40-(+Z40*T42)),IF(Q42="Impacto",Z41,""))),"")</f>
        <v/>
      </c>
      <c r="Y42" s="158" t="str">
        <f t="shared" si="1"/>
        <v/>
      </c>
      <c r="Z42" s="159" t="str">
        <f t="shared" si="40"/>
        <v/>
      </c>
      <c r="AA42" s="158" t="str">
        <f t="shared" si="3"/>
        <v/>
      </c>
      <c r="AB42" s="159" t="str">
        <f>IFERROR(IF(AND(Q41="Impacto",Q42="Impacto"),(AB41-(+AB41*T42)),IF(AND(Q41="Probabilidad",Q42="Impacto"),(AB40-(+AB40*T42)),IF(Q42="Probabilidad",AB41,""))),"")</f>
        <v/>
      </c>
      <c r="AC42" s="160" t="str">
        <f t="shared" si="41"/>
        <v/>
      </c>
      <c r="AD42" s="161"/>
      <c r="AE42" s="162"/>
      <c r="AF42" s="162"/>
      <c r="AG42" s="168"/>
      <c r="AH42" s="166"/>
      <c r="AI42" s="166"/>
      <c r="AJ42" s="162"/>
      <c r="AK42" s="162"/>
      <c r="AL42" s="131"/>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0" ht="151.5" hidden="1" customHeight="1" x14ac:dyDescent="0.3">
      <c r="A43" s="267"/>
      <c r="B43" s="270"/>
      <c r="C43" s="273"/>
      <c r="D43" s="273"/>
      <c r="E43" s="273"/>
      <c r="F43" s="273"/>
      <c r="G43" s="291"/>
      <c r="H43" s="294"/>
      <c r="I43" s="285"/>
      <c r="J43" s="288"/>
      <c r="K43" s="285">
        <f t="shared" ca="1" si="38"/>
        <v>0</v>
      </c>
      <c r="L43" s="294"/>
      <c r="M43" s="285"/>
      <c r="N43" s="297"/>
      <c r="O43" s="152">
        <v>4</v>
      </c>
      <c r="P43" s="153"/>
      <c r="Q43" s="154" t="str">
        <f t="shared" ref="Q43:Q45" si="42">IF(OR(R43="Preventivo",R43="Detectivo"),"Probabilidad",IF(R43="Correctivo","Impacto",""))</f>
        <v/>
      </c>
      <c r="R43" s="155"/>
      <c r="S43" s="155"/>
      <c r="T43" s="156" t="str">
        <f t="shared" si="39"/>
        <v/>
      </c>
      <c r="U43" s="155"/>
      <c r="V43" s="155"/>
      <c r="W43" s="155"/>
      <c r="X43" s="157" t="str">
        <f t="shared" ref="X43:X45" si="43">IFERROR(IF(AND(Q42="Probabilidad",Q43="Probabilidad"),(Z42-(+Z42*T43)),IF(AND(Q42="Impacto",Q43="Probabilidad"),(Z41-(+Z41*T43)),IF(Q43="Impacto",Z42,""))),"")</f>
        <v/>
      </c>
      <c r="Y43" s="158" t="str">
        <f t="shared" si="1"/>
        <v/>
      </c>
      <c r="Z43" s="159" t="str">
        <f t="shared" si="40"/>
        <v/>
      </c>
      <c r="AA43" s="158" t="str">
        <f t="shared" si="3"/>
        <v/>
      </c>
      <c r="AB43" s="159" t="str">
        <f t="shared" ref="AB43:AB45" si="44">IFERROR(IF(AND(Q42="Impacto",Q43="Impacto"),(AB42-(+AB42*T43)),IF(AND(Q42="Probabilidad",Q43="Impacto"),(AB41-(+AB41*T43)),IF(Q43="Probabilidad",AB42,""))),"")</f>
        <v/>
      </c>
      <c r="AC43" s="160"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61"/>
      <c r="AE43" s="162"/>
      <c r="AF43" s="162"/>
      <c r="AG43" s="168"/>
      <c r="AH43" s="166"/>
      <c r="AI43" s="166"/>
      <c r="AJ43" s="162"/>
      <c r="AK43" s="162"/>
      <c r="AL43" s="131"/>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row>
    <row r="44" spans="1:70" ht="151.5" hidden="1" customHeight="1" x14ac:dyDescent="0.3">
      <c r="A44" s="267"/>
      <c r="B44" s="270"/>
      <c r="C44" s="273"/>
      <c r="D44" s="273"/>
      <c r="E44" s="273"/>
      <c r="F44" s="273"/>
      <c r="G44" s="291"/>
      <c r="H44" s="294"/>
      <c r="I44" s="285"/>
      <c r="J44" s="288"/>
      <c r="K44" s="285">
        <f t="shared" ca="1" si="38"/>
        <v>0</v>
      </c>
      <c r="L44" s="294"/>
      <c r="M44" s="285"/>
      <c r="N44" s="297"/>
      <c r="O44" s="152">
        <v>5</v>
      </c>
      <c r="P44" s="153"/>
      <c r="Q44" s="154" t="str">
        <f t="shared" si="42"/>
        <v/>
      </c>
      <c r="R44" s="155"/>
      <c r="S44" s="155"/>
      <c r="T44" s="156" t="str">
        <f t="shared" si="39"/>
        <v/>
      </c>
      <c r="U44" s="155"/>
      <c r="V44" s="155"/>
      <c r="W44" s="155"/>
      <c r="X44" s="157" t="str">
        <f t="shared" si="43"/>
        <v/>
      </c>
      <c r="Y44" s="158" t="str">
        <f t="shared" si="1"/>
        <v/>
      </c>
      <c r="Z44" s="159" t="str">
        <f t="shared" si="40"/>
        <v/>
      </c>
      <c r="AA44" s="158" t="str">
        <f t="shared" si="3"/>
        <v/>
      </c>
      <c r="AB44" s="159" t="str">
        <f t="shared" si="44"/>
        <v/>
      </c>
      <c r="AC44" s="160" t="str">
        <f t="shared" ref="AC44" si="45">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61"/>
      <c r="AE44" s="162"/>
      <c r="AF44" s="162"/>
      <c r="AG44" s="168"/>
      <c r="AH44" s="166"/>
      <c r="AI44" s="166"/>
      <c r="AJ44" s="162"/>
      <c r="AK44" s="162"/>
      <c r="AL44" s="131"/>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row>
    <row r="45" spans="1:70" ht="151.5" hidden="1" customHeight="1" x14ac:dyDescent="0.3">
      <c r="A45" s="268"/>
      <c r="B45" s="271"/>
      <c r="C45" s="274"/>
      <c r="D45" s="274"/>
      <c r="E45" s="274"/>
      <c r="F45" s="274"/>
      <c r="G45" s="292"/>
      <c r="H45" s="295"/>
      <c r="I45" s="286"/>
      <c r="J45" s="289"/>
      <c r="K45" s="286">
        <f t="shared" ca="1" si="38"/>
        <v>0</v>
      </c>
      <c r="L45" s="295"/>
      <c r="M45" s="286"/>
      <c r="N45" s="298"/>
      <c r="O45" s="152">
        <v>6</v>
      </c>
      <c r="P45" s="153"/>
      <c r="Q45" s="154" t="str">
        <f t="shared" si="42"/>
        <v/>
      </c>
      <c r="R45" s="155"/>
      <c r="S45" s="155"/>
      <c r="T45" s="156" t="str">
        <f t="shared" si="39"/>
        <v/>
      </c>
      <c r="U45" s="155"/>
      <c r="V45" s="155"/>
      <c r="W45" s="155"/>
      <c r="X45" s="157" t="str">
        <f t="shared" si="43"/>
        <v/>
      </c>
      <c r="Y45" s="158" t="str">
        <f t="shared" si="1"/>
        <v/>
      </c>
      <c r="Z45" s="159" t="str">
        <f t="shared" si="40"/>
        <v/>
      </c>
      <c r="AA45" s="158" t="str">
        <f>IFERROR(IF(AB45="","",IF(AB45&lt;=0.2,"Leve",IF(AB45&lt;=0.4,"Menor",IF(AB45&lt;=0.6,"Moderado",IF(AB45&lt;=0.8,"Mayor","Catastrófico"))))),"")</f>
        <v/>
      </c>
      <c r="AB45" s="159" t="str">
        <f t="shared" si="44"/>
        <v/>
      </c>
      <c r="AC45" s="16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61"/>
      <c r="AE45" s="162"/>
      <c r="AF45" s="162"/>
      <c r="AG45" s="168"/>
      <c r="AH45" s="166"/>
      <c r="AI45" s="166"/>
      <c r="AJ45" s="162"/>
      <c r="AK45" s="162"/>
      <c r="AL45" s="131"/>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row>
    <row r="46" spans="1:70" ht="151.5" hidden="1" customHeight="1" x14ac:dyDescent="0.3">
      <c r="A46" s="266">
        <v>7</v>
      </c>
      <c r="B46" s="269"/>
      <c r="C46" s="269"/>
      <c r="D46" s="269"/>
      <c r="E46" s="272"/>
      <c r="F46" s="269"/>
      <c r="G46" s="275"/>
      <c r="H46" s="278" t="str">
        <f>IF(G46&lt;=0,"",IF(G46&lt;=2,"Muy Baja",IF(G46&lt;=24,"Baja",IF(G46&lt;=500,"Media",IF(G46&lt;=5000,"Alta","Muy Alta")))))</f>
        <v/>
      </c>
      <c r="I46" s="260" t="str">
        <f>IF(H46="","",IF(H46="Muy Baja",0.2,IF(H46="Baja",0.4,IF(H46="Media",0.6,IF(H46="Alta",0.8,IF(H46="Muy Alta",1,))))))</f>
        <v/>
      </c>
      <c r="J46" s="281"/>
      <c r="K46" s="260">
        <f ca="1">IF(NOT(ISERROR(MATCH(J46,'Tabla Impacto'!$B$221:$B$223,0))),'Tabla Impacto'!$F$223&amp;"Por favor no seleccionar los criterios de impacto(Afectación Económica o presupuestal y Pérdida Reputacional)",J46)</f>
        <v>0</v>
      </c>
      <c r="L46" s="278" t="str">
        <f ca="1">IF(OR(K46='Tabla Impacto'!$C$11,K46='Tabla Impacto'!$D$11),"Leve",IF(OR(K46='Tabla Impacto'!$C$12,K46='Tabla Impacto'!$D$12),"Menor",IF(OR(K46='Tabla Impacto'!$C$13,K46='Tabla Impacto'!$D$13),"Moderado",IF(OR(K46='Tabla Impacto'!$C$14,K46='Tabla Impacto'!$D$14),"Mayor",IF(OR(K46='Tabla Impacto'!$C$15,K46='Tabla Impacto'!$D$15),"Catastrófico","")))))</f>
        <v/>
      </c>
      <c r="M46" s="260" t="str">
        <f ca="1">IF(L46="","",IF(L46="Leve",0.2,IF(L46="Menor",0.4,IF(L46="Moderado",0.6,IF(L46="Mayor",0.8,IF(L46="Catastrófico",1,))))))</f>
        <v/>
      </c>
      <c r="N46" s="26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0">
        <v>1</v>
      </c>
      <c r="P46" s="121"/>
      <c r="Q46" s="122" t="str">
        <f>IF(OR(R46="Preventivo",R46="Detectivo"),"Probabilidad",IF(R46="Correctivo","Impacto",""))</f>
        <v/>
      </c>
      <c r="R46" s="123"/>
      <c r="S46" s="123"/>
      <c r="T46" s="124" t="str">
        <f>IF(AND(R46="Preventivo",S46="Automático"),"50%",IF(AND(R46="Preventivo",S46="Manual"),"40%",IF(AND(R46="Detectivo",S46="Automático"),"40%",IF(AND(R46="Detectivo",S46="Manual"),"30%",IF(AND(R46="Correctivo",S46="Automático"),"35%",IF(AND(R46="Correctivo",S46="Manual"),"25%",""))))))</f>
        <v/>
      </c>
      <c r="U46" s="123"/>
      <c r="V46" s="123"/>
      <c r="W46" s="123"/>
      <c r="X46" s="125" t="str">
        <f>IFERROR(IF(Q46="Probabilidad",(I46-(+I46*T46)),IF(Q46="Impacto",I46,"")),"")</f>
        <v/>
      </c>
      <c r="Y46" s="126" t="str">
        <f>IFERROR(IF(X46="","",IF(X46&lt;=0.2,"Muy Baja",IF(X46&lt;=0.4,"Baja",IF(X46&lt;=0.6,"Media",IF(X46&lt;=0.8,"Alta","Muy Alta"))))),"")</f>
        <v/>
      </c>
      <c r="Z46" s="127" t="str">
        <f>+X46</f>
        <v/>
      </c>
      <c r="AA46" s="126" t="str">
        <f>IFERROR(IF(AB46="","",IF(AB46&lt;=0.2,"Leve",IF(AB46&lt;=0.4,"Menor",IF(AB46&lt;=0.6,"Moderado",IF(AB46&lt;=0.8,"Mayor","Catastrófico"))))),"")</f>
        <v/>
      </c>
      <c r="AB46" s="127" t="str">
        <f>IFERROR(IF(Q46="Impacto",(M46-(+M46*T46)),IF(Q46="Probabilidad",M46,"")),"")</f>
        <v/>
      </c>
      <c r="AC46" s="128"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29"/>
      <c r="AE46" s="130"/>
      <c r="AF46" s="130"/>
      <c r="AG46" s="131"/>
      <c r="AH46" s="132"/>
      <c r="AI46" s="132"/>
      <c r="AJ46" s="130"/>
      <c r="AK46" s="130"/>
      <c r="AL46" s="131"/>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row>
    <row r="47" spans="1:70" ht="151.5" hidden="1" customHeight="1" x14ac:dyDescent="0.3">
      <c r="A47" s="267"/>
      <c r="B47" s="270"/>
      <c r="C47" s="270"/>
      <c r="D47" s="270"/>
      <c r="E47" s="273"/>
      <c r="F47" s="270"/>
      <c r="G47" s="276"/>
      <c r="H47" s="279"/>
      <c r="I47" s="261"/>
      <c r="J47" s="282"/>
      <c r="K47" s="261">
        <f t="shared" ref="K47:K51" ca="1" si="46">IF(NOT(ISERROR(MATCH(J47,_xlfn.ANCHORARRAY(E58),0))),I60&amp;"Por favor no seleccionar los criterios de impacto",J47)</f>
        <v>0</v>
      </c>
      <c r="L47" s="279"/>
      <c r="M47" s="261"/>
      <c r="N47" s="264"/>
      <c r="O47" s="120">
        <v>2</v>
      </c>
      <c r="P47" s="121"/>
      <c r="Q47" s="122" t="str">
        <f>IF(OR(R47="Preventivo",R47="Detectivo"),"Probabilidad",IF(R47="Correctivo","Impacto",""))</f>
        <v/>
      </c>
      <c r="R47" s="123"/>
      <c r="S47" s="123"/>
      <c r="T47" s="124" t="str">
        <f t="shared" ref="T47:T51" si="47">IF(AND(R47="Preventivo",S47="Automático"),"50%",IF(AND(R47="Preventivo",S47="Manual"),"40%",IF(AND(R47="Detectivo",S47="Automático"),"40%",IF(AND(R47="Detectivo",S47="Manual"),"30%",IF(AND(R47="Correctivo",S47="Automático"),"35%",IF(AND(R47="Correctivo",S47="Manual"),"25%",""))))))</f>
        <v/>
      </c>
      <c r="U47" s="123"/>
      <c r="V47" s="123"/>
      <c r="W47" s="123"/>
      <c r="X47" s="125" t="str">
        <f>IFERROR(IF(AND(Q46="Probabilidad",Q47="Probabilidad"),(Z46-(+Z46*T47)),IF(Q47="Probabilidad",(I46-(+I46*T47)),IF(Q47="Impacto",Z46,""))),"")</f>
        <v/>
      </c>
      <c r="Y47" s="126" t="str">
        <f t="shared" si="1"/>
        <v/>
      </c>
      <c r="Z47" s="127" t="str">
        <f t="shared" ref="Z47:Z51" si="48">+X47</f>
        <v/>
      </c>
      <c r="AA47" s="126" t="str">
        <f t="shared" si="3"/>
        <v/>
      </c>
      <c r="AB47" s="127" t="str">
        <f>IFERROR(IF(AND(Q46="Impacto",Q47="Impacto"),(AB46-(+AB46*T47)),IF(Q47="Impacto",(M46-(+M46*T47)),IF(Q47="Probabilidad",AB46,""))),"")</f>
        <v/>
      </c>
      <c r="AC47" s="128" t="str">
        <f t="shared" ref="AC47:AC48" si="4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29"/>
      <c r="AE47" s="130"/>
      <c r="AF47" s="130"/>
      <c r="AG47" s="131"/>
      <c r="AH47" s="132"/>
      <c r="AI47" s="132"/>
      <c r="AJ47" s="130"/>
      <c r="AK47" s="130"/>
      <c r="AL47" s="131"/>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row>
    <row r="48" spans="1:70" ht="151.5" hidden="1" customHeight="1" x14ac:dyDescent="0.3">
      <c r="A48" s="267"/>
      <c r="B48" s="270"/>
      <c r="C48" s="270"/>
      <c r="D48" s="270"/>
      <c r="E48" s="273"/>
      <c r="F48" s="270"/>
      <c r="G48" s="276"/>
      <c r="H48" s="279"/>
      <c r="I48" s="261"/>
      <c r="J48" s="282"/>
      <c r="K48" s="261">
        <f t="shared" ca="1" si="46"/>
        <v>0</v>
      </c>
      <c r="L48" s="279"/>
      <c r="M48" s="261"/>
      <c r="N48" s="264"/>
      <c r="O48" s="120">
        <v>3</v>
      </c>
      <c r="P48" s="133"/>
      <c r="Q48" s="122" t="str">
        <f>IF(OR(R48="Preventivo",R48="Detectivo"),"Probabilidad",IF(R48="Correctivo","Impacto",""))</f>
        <v/>
      </c>
      <c r="R48" s="123"/>
      <c r="S48" s="123"/>
      <c r="T48" s="124" t="str">
        <f t="shared" si="47"/>
        <v/>
      </c>
      <c r="U48" s="123"/>
      <c r="V48" s="123"/>
      <c r="W48" s="123"/>
      <c r="X48" s="125" t="str">
        <f>IFERROR(IF(AND(Q47="Probabilidad",Q48="Probabilidad"),(Z47-(+Z47*T48)),IF(AND(Q47="Impacto",Q48="Probabilidad"),(Z46-(+Z46*T48)),IF(Q48="Impacto",Z47,""))),"")</f>
        <v/>
      </c>
      <c r="Y48" s="126" t="str">
        <f t="shared" si="1"/>
        <v/>
      </c>
      <c r="Z48" s="127" t="str">
        <f t="shared" si="48"/>
        <v/>
      </c>
      <c r="AA48" s="126" t="str">
        <f t="shared" si="3"/>
        <v/>
      </c>
      <c r="AB48" s="127" t="str">
        <f>IFERROR(IF(AND(Q47="Impacto",Q48="Impacto"),(AB47-(+AB47*T48)),IF(AND(Q47="Probabilidad",Q48="Impacto"),(AB46-(+AB46*T48)),IF(Q48="Probabilidad",AB47,""))),"")</f>
        <v/>
      </c>
      <c r="AC48" s="128" t="str">
        <f t="shared" si="49"/>
        <v/>
      </c>
      <c r="AD48" s="129"/>
      <c r="AE48" s="130"/>
      <c r="AF48" s="130"/>
      <c r="AG48" s="131"/>
      <c r="AH48" s="132"/>
      <c r="AI48" s="132"/>
      <c r="AJ48" s="130"/>
      <c r="AK48" s="130"/>
      <c r="AL48" s="131"/>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row>
    <row r="49" spans="1:70" ht="151.5" hidden="1" customHeight="1" x14ac:dyDescent="0.3">
      <c r="A49" s="267"/>
      <c r="B49" s="270"/>
      <c r="C49" s="270"/>
      <c r="D49" s="270"/>
      <c r="E49" s="273"/>
      <c r="F49" s="270"/>
      <c r="G49" s="276"/>
      <c r="H49" s="279"/>
      <c r="I49" s="261"/>
      <c r="J49" s="282"/>
      <c r="K49" s="261">
        <f t="shared" ca="1" si="46"/>
        <v>0</v>
      </c>
      <c r="L49" s="279"/>
      <c r="M49" s="261"/>
      <c r="N49" s="264"/>
      <c r="O49" s="120">
        <v>4</v>
      </c>
      <c r="P49" s="121"/>
      <c r="Q49" s="122" t="str">
        <f t="shared" ref="Q49:Q51" si="50">IF(OR(R49="Preventivo",R49="Detectivo"),"Probabilidad",IF(R49="Correctivo","Impacto",""))</f>
        <v/>
      </c>
      <c r="R49" s="123"/>
      <c r="S49" s="123"/>
      <c r="T49" s="124" t="str">
        <f t="shared" si="47"/>
        <v/>
      </c>
      <c r="U49" s="123"/>
      <c r="V49" s="123"/>
      <c r="W49" s="123"/>
      <c r="X49" s="125" t="str">
        <f t="shared" ref="X49:X51" si="51">IFERROR(IF(AND(Q48="Probabilidad",Q49="Probabilidad"),(Z48-(+Z48*T49)),IF(AND(Q48="Impacto",Q49="Probabilidad"),(Z47-(+Z47*T49)),IF(Q49="Impacto",Z48,""))),"")</f>
        <v/>
      </c>
      <c r="Y49" s="126" t="str">
        <f t="shared" si="1"/>
        <v/>
      </c>
      <c r="Z49" s="127" t="str">
        <f t="shared" si="48"/>
        <v/>
      </c>
      <c r="AA49" s="126" t="str">
        <f t="shared" si="3"/>
        <v/>
      </c>
      <c r="AB49" s="127" t="str">
        <f t="shared" ref="AB49:AB51" si="52">IFERROR(IF(AND(Q48="Impacto",Q49="Impacto"),(AB48-(+AB48*T49)),IF(AND(Q48="Probabilidad",Q49="Impacto"),(AB47-(+AB47*T49)),IF(Q49="Probabilidad",AB48,""))),"")</f>
        <v/>
      </c>
      <c r="AC49" s="128"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29"/>
      <c r="AE49" s="130"/>
      <c r="AF49" s="130"/>
      <c r="AG49" s="131"/>
      <c r="AH49" s="132"/>
      <c r="AI49" s="132"/>
      <c r="AJ49" s="130"/>
      <c r="AK49" s="130"/>
      <c r="AL49" s="131"/>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row>
    <row r="50" spans="1:70" ht="151.5" hidden="1" customHeight="1" x14ac:dyDescent="0.3">
      <c r="A50" s="267"/>
      <c r="B50" s="270"/>
      <c r="C50" s="270"/>
      <c r="D50" s="270"/>
      <c r="E50" s="273"/>
      <c r="F50" s="270"/>
      <c r="G50" s="276"/>
      <c r="H50" s="279"/>
      <c r="I50" s="261"/>
      <c r="J50" s="282"/>
      <c r="K50" s="261">
        <f t="shared" ca="1" si="46"/>
        <v>0</v>
      </c>
      <c r="L50" s="279"/>
      <c r="M50" s="261"/>
      <c r="N50" s="264"/>
      <c r="O50" s="120">
        <v>5</v>
      </c>
      <c r="P50" s="121"/>
      <c r="Q50" s="122" t="str">
        <f t="shared" si="50"/>
        <v/>
      </c>
      <c r="R50" s="123"/>
      <c r="S50" s="123"/>
      <c r="T50" s="124" t="str">
        <f t="shared" si="47"/>
        <v/>
      </c>
      <c r="U50" s="123"/>
      <c r="V50" s="123"/>
      <c r="W50" s="123"/>
      <c r="X50" s="125" t="str">
        <f t="shared" si="51"/>
        <v/>
      </c>
      <c r="Y50" s="126" t="str">
        <f t="shared" si="1"/>
        <v/>
      </c>
      <c r="Z50" s="127" t="str">
        <f t="shared" si="48"/>
        <v/>
      </c>
      <c r="AA50" s="126" t="str">
        <f t="shared" si="3"/>
        <v/>
      </c>
      <c r="AB50" s="127" t="str">
        <f t="shared" si="52"/>
        <v/>
      </c>
      <c r="AC50" s="128" t="str">
        <f t="shared" ref="AC50:AC51" si="5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29"/>
      <c r="AE50" s="130"/>
      <c r="AF50" s="130"/>
      <c r="AG50" s="131"/>
      <c r="AH50" s="132"/>
      <c r="AI50" s="132"/>
      <c r="AJ50" s="130"/>
      <c r="AK50" s="130"/>
      <c r="AL50" s="131"/>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row>
    <row r="51" spans="1:70" ht="151.5" hidden="1" customHeight="1" x14ac:dyDescent="0.3">
      <c r="A51" s="268"/>
      <c r="B51" s="271"/>
      <c r="C51" s="271"/>
      <c r="D51" s="271"/>
      <c r="E51" s="274"/>
      <c r="F51" s="271"/>
      <c r="G51" s="277"/>
      <c r="H51" s="280"/>
      <c r="I51" s="262"/>
      <c r="J51" s="283"/>
      <c r="K51" s="262">
        <f t="shared" ca="1" si="46"/>
        <v>0</v>
      </c>
      <c r="L51" s="280"/>
      <c r="M51" s="262"/>
      <c r="N51" s="265"/>
      <c r="O51" s="120">
        <v>6</v>
      </c>
      <c r="P51" s="121"/>
      <c r="Q51" s="122" t="str">
        <f t="shared" si="50"/>
        <v/>
      </c>
      <c r="R51" s="123"/>
      <c r="S51" s="123"/>
      <c r="T51" s="124" t="str">
        <f t="shared" si="47"/>
        <v/>
      </c>
      <c r="U51" s="123"/>
      <c r="V51" s="123"/>
      <c r="W51" s="123"/>
      <c r="X51" s="125" t="str">
        <f t="shared" si="51"/>
        <v/>
      </c>
      <c r="Y51" s="126" t="str">
        <f t="shared" si="1"/>
        <v/>
      </c>
      <c r="Z51" s="127" t="str">
        <f t="shared" si="48"/>
        <v/>
      </c>
      <c r="AA51" s="126" t="str">
        <f t="shared" si="3"/>
        <v/>
      </c>
      <c r="AB51" s="127" t="str">
        <f t="shared" si="52"/>
        <v/>
      </c>
      <c r="AC51" s="128" t="str">
        <f t="shared" si="53"/>
        <v/>
      </c>
      <c r="AD51" s="129"/>
      <c r="AE51" s="130"/>
      <c r="AF51" s="130"/>
      <c r="AG51" s="131"/>
      <c r="AH51" s="132"/>
      <c r="AI51" s="132"/>
      <c r="AJ51" s="130"/>
      <c r="AK51" s="130"/>
      <c r="AL51" s="131"/>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row>
    <row r="52" spans="1:70" ht="151.5" hidden="1" customHeight="1" x14ac:dyDescent="0.3">
      <c r="A52" s="266">
        <v>8</v>
      </c>
      <c r="B52" s="269"/>
      <c r="C52" s="269"/>
      <c r="D52" s="269"/>
      <c r="E52" s="272"/>
      <c r="F52" s="269"/>
      <c r="G52" s="275"/>
      <c r="H52" s="278" t="str">
        <f>IF(G52&lt;=0,"",IF(G52&lt;=2,"Muy Baja",IF(G52&lt;=24,"Baja",IF(G52&lt;=500,"Media",IF(G52&lt;=5000,"Alta","Muy Alta")))))</f>
        <v/>
      </c>
      <c r="I52" s="260" t="str">
        <f>IF(H52="","",IF(H52="Muy Baja",0.2,IF(H52="Baja",0.4,IF(H52="Media",0.6,IF(H52="Alta",0.8,IF(H52="Muy Alta",1,))))))</f>
        <v/>
      </c>
      <c r="J52" s="281"/>
      <c r="K52" s="260">
        <f ca="1">IF(NOT(ISERROR(MATCH(J52,'Tabla Impacto'!$B$221:$B$223,0))),'Tabla Impacto'!$F$223&amp;"Por favor no seleccionar los criterios de impacto(Afectación Económica o presupuestal y Pérdida Reputacional)",J52)</f>
        <v>0</v>
      </c>
      <c r="L52" s="278" t="str">
        <f ca="1">IF(OR(K52='Tabla Impacto'!$C$11,K52='Tabla Impacto'!$D$11),"Leve",IF(OR(K52='Tabla Impacto'!$C$12,K52='Tabla Impacto'!$D$12),"Menor",IF(OR(K52='Tabla Impacto'!$C$13,K52='Tabla Impacto'!$D$13),"Moderado",IF(OR(K52='Tabla Impacto'!$C$14,K52='Tabla Impacto'!$D$14),"Mayor",IF(OR(K52='Tabla Impacto'!$C$15,K52='Tabla Impacto'!$D$15),"Catastrófico","")))))</f>
        <v/>
      </c>
      <c r="M52" s="260" t="str">
        <f ca="1">IF(L52="","",IF(L52="Leve",0.2,IF(L52="Menor",0.4,IF(L52="Moderado",0.6,IF(L52="Mayor",0.8,IF(L52="Catastrófico",1,))))))</f>
        <v/>
      </c>
      <c r="N52" s="26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0">
        <v>1</v>
      </c>
      <c r="P52" s="121"/>
      <c r="Q52" s="122" t="str">
        <f>IF(OR(R52="Preventivo",R52="Detectivo"),"Probabilidad",IF(R52="Correctivo","Impacto",""))</f>
        <v/>
      </c>
      <c r="R52" s="123"/>
      <c r="S52" s="123"/>
      <c r="T52" s="124" t="str">
        <f>IF(AND(R52="Preventivo",S52="Automático"),"50%",IF(AND(R52="Preventivo",S52="Manual"),"40%",IF(AND(R52="Detectivo",S52="Automático"),"40%",IF(AND(R52="Detectivo",S52="Manual"),"30%",IF(AND(R52="Correctivo",S52="Automático"),"35%",IF(AND(R52="Correctivo",S52="Manual"),"25%",""))))))</f>
        <v/>
      </c>
      <c r="U52" s="123"/>
      <c r="V52" s="123"/>
      <c r="W52" s="123"/>
      <c r="X52" s="125" t="str">
        <f>IFERROR(IF(Q52="Probabilidad",(I52-(+I52*T52)),IF(Q52="Impacto",I52,"")),"")</f>
        <v/>
      </c>
      <c r="Y52" s="126" t="str">
        <f>IFERROR(IF(X52="","",IF(X52&lt;=0.2,"Muy Baja",IF(X52&lt;=0.4,"Baja",IF(X52&lt;=0.6,"Media",IF(X52&lt;=0.8,"Alta","Muy Alta"))))),"")</f>
        <v/>
      </c>
      <c r="Z52" s="127" t="str">
        <f>+X52</f>
        <v/>
      </c>
      <c r="AA52" s="126" t="str">
        <f>IFERROR(IF(AB52="","",IF(AB52&lt;=0.2,"Leve",IF(AB52&lt;=0.4,"Menor",IF(AB52&lt;=0.6,"Moderado",IF(AB52&lt;=0.8,"Mayor","Catastrófico"))))),"")</f>
        <v/>
      </c>
      <c r="AB52" s="127" t="str">
        <f>IFERROR(IF(Q52="Impacto",(M52-(+M52*T52)),IF(Q52="Probabilidad",M52,"")),"")</f>
        <v/>
      </c>
      <c r="AC52" s="128"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29"/>
      <c r="AE52" s="130"/>
      <c r="AF52" s="130"/>
      <c r="AG52" s="131"/>
      <c r="AH52" s="132"/>
      <c r="AI52" s="132"/>
      <c r="AJ52" s="130"/>
      <c r="AK52" s="130"/>
      <c r="AL52" s="131"/>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row>
    <row r="53" spans="1:70" ht="151.5" hidden="1" customHeight="1" x14ac:dyDescent="0.3">
      <c r="A53" s="267"/>
      <c r="B53" s="270"/>
      <c r="C53" s="270"/>
      <c r="D53" s="270"/>
      <c r="E53" s="273"/>
      <c r="F53" s="270"/>
      <c r="G53" s="276"/>
      <c r="H53" s="279"/>
      <c r="I53" s="261"/>
      <c r="J53" s="282"/>
      <c r="K53" s="261">
        <f ca="1">IF(NOT(ISERROR(MATCH(J53,_xlfn.ANCHORARRAY(E64),0))),I66&amp;"Por favor no seleccionar los criterios de impacto",J53)</f>
        <v>0</v>
      </c>
      <c r="L53" s="279"/>
      <c r="M53" s="261"/>
      <c r="N53" s="264"/>
      <c r="O53" s="120">
        <v>2</v>
      </c>
      <c r="P53" s="121"/>
      <c r="Q53" s="122" t="str">
        <f>IF(OR(R53="Preventivo",R53="Detectivo"),"Probabilidad",IF(R53="Correctivo","Impacto",""))</f>
        <v/>
      </c>
      <c r="R53" s="123"/>
      <c r="S53" s="123"/>
      <c r="T53" s="124" t="str">
        <f t="shared" ref="T53:T57" si="54">IF(AND(R53="Preventivo",S53="Automático"),"50%",IF(AND(R53="Preventivo",S53="Manual"),"40%",IF(AND(R53="Detectivo",S53="Automático"),"40%",IF(AND(R53="Detectivo",S53="Manual"),"30%",IF(AND(R53="Correctivo",S53="Automático"),"35%",IF(AND(R53="Correctivo",S53="Manual"),"25%",""))))))</f>
        <v/>
      </c>
      <c r="U53" s="123"/>
      <c r="V53" s="123"/>
      <c r="W53" s="123"/>
      <c r="X53" s="125" t="str">
        <f>IFERROR(IF(AND(Q52="Probabilidad",Q53="Probabilidad"),(Z52-(+Z52*T53)),IF(Q53="Probabilidad",(I52-(+I52*T53)),IF(Q53="Impacto",Z52,""))),"")</f>
        <v/>
      </c>
      <c r="Y53" s="126" t="str">
        <f t="shared" si="1"/>
        <v/>
      </c>
      <c r="Z53" s="127" t="str">
        <f t="shared" ref="Z53:Z57" si="55">+X53</f>
        <v/>
      </c>
      <c r="AA53" s="126" t="str">
        <f t="shared" si="3"/>
        <v/>
      </c>
      <c r="AB53" s="127" t="str">
        <f>IFERROR(IF(AND(Q52="Impacto",Q53="Impacto"),(AB52-(+AB52*T53)),IF(Q53="Impacto",(M52-(+M52*T53)),IF(Q53="Probabilidad",AB52,""))),"")</f>
        <v/>
      </c>
      <c r="AC53" s="128" t="str">
        <f t="shared" ref="AC53:AC54" si="5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29"/>
      <c r="AE53" s="130"/>
      <c r="AF53" s="130"/>
      <c r="AG53" s="131"/>
      <c r="AH53" s="132"/>
      <c r="AI53" s="132"/>
      <c r="AJ53" s="130"/>
      <c r="AK53" s="130"/>
      <c r="AL53" s="131"/>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row>
    <row r="54" spans="1:70" ht="151.5" hidden="1" customHeight="1" x14ac:dyDescent="0.3">
      <c r="A54" s="267"/>
      <c r="B54" s="270"/>
      <c r="C54" s="270"/>
      <c r="D54" s="270"/>
      <c r="E54" s="273"/>
      <c r="F54" s="270"/>
      <c r="G54" s="276"/>
      <c r="H54" s="279"/>
      <c r="I54" s="261"/>
      <c r="J54" s="282"/>
      <c r="K54" s="261">
        <f ca="1">IF(NOT(ISERROR(MATCH(J54,_xlfn.ANCHORARRAY(E65),0))),I67&amp;"Por favor no seleccionar los criterios de impacto",J54)</f>
        <v>0</v>
      </c>
      <c r="L54" s="279"/>
      <c r="M54" s="261"/>
      <c r="N54" s="264"/>
      <c r="O54" s="120">
        <v>3</v>
      </c>
      <c r="P54" s="133"/>
      <c r="Q54" s="122" t="str">
        <f>IF(OR(R54="Preventivo",R54="Detectivo"),"Probabilidad",IF(R54="Correctivo","Impacto",""))</f>
        <v/>
      </c>
      <c r="R54" s="123"/>
      <c r="S54" s="123"/>
      <c r="T54" s="124" t="str">
        <f t="shared" si="54"/>
        <v/>
      </c>
      <c r="U54" s="123"/>
      <c r="V54" s="123"/>
      <c r="W54" s="123"/>
      <c r="X54" s="125" t="str">
        <f>IFERROR(IF(AND(Q53="Probabilidad",Q54="Probabilidad"),(Z53-(+Z53*T54)),IF(AND(Q53="Impacto",Q54="Probabilidad"),(Z52-(+Z52*T54)),IF(Q54="Impacto",Z53,""))),"")</f>
        <v/>
      </c>
      <c r="Y54" s="126" t="str">
        <f t="shared" si="1"/>
        <v/>
      </c>
      <c r="Z54" s="127" t="str">
        <f t="shared" si="55"/>
        <v/>
      </c>
      <c r="AA54" s="126" t="str">
        <f t="shared" si="3"/>
        <v/>
      </c>
      <c r="AB54" s="127" t="str">
        <f>IFERROR(IF(AND(Q53="Impacto",Q54="Impacto"),(AB53-(+AB53*T54)),IF(AND(Q53="Probabilidad",Q54="Impacto"),(AB52-(+AB52*T54)),IF(Q54="Probabilidad",AB53,""))),"")</f>
        <v/>
      </c>
      <c r="AC54" s="128" t="str">
        <f t="shared" si="56"/>
        <v/>
      </c>
      <c r="AD54" s="129"/>
      <c r="AE54" s="130"/>
      <c r="AF54" s="130"/>
      <c r="AG54" s="131"/>
      <c r="AH54" s="132"/>
      <c r="AI54" s="132"/>
      <c r="AJ54" s="130"/>
      <c r="AK54" s="130"/>
      <c r="AL54" s="131"/>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row>
    <row r="55" spans="1:70" ht="151.5" hidden="1" customHeight="1" x14ac:dyDescent="0.3">
      <c r="A55" s="267"/>
      <c r="B55" s="270"/>
      <c r="C55" s="270"/>
      <c r="D55" s="270"/>
      <c r="E55" s="273"/>
      <c r="F55" s="270"/>
      <c r="G55" s="276"/>
      <c r="H55" s="279"/>
      <c r="I55" s="261"/>
      <c r="J55" s="282"/>
      <c r="K55" s="261">
        <f ca="1">IF(NOT(ISERROR(MATCH(J55,_xlfn.ANCHORARRAY(E66),0))),I68&amp;"Por favor no seleccionar los criterios de impacto",J55)</f>
        <v>0</v>
      </c>
      <c r="L55" s="279"/>
      <c r="M55" s="261"/>
      <c r="N55" s="264"/>
      <c r="O55" s="120">
        <v>4</v>
      </c>
      <c r="P55" s="121"/>
      <c r="Q55" s="122" t="str">
        <f t="shared" ref="Q55:Q57" si="57">IF(OR(R55="Preventivo",R55="Detectivo"),"Probabilidad",IF(R55="Correctivo","Impacto",""))</f>
        <v/>
      </c>
      <c r="R55" s="123"/>
      <c r="S55" s="123"/>
      <c r="T55" s="124" t="str">
        <f t="shared" si="54"/>
        <v/>
      </c>
      <c r="U55" s="123"/>
      <c r="V55" s="123"/>
      <c r="W55" s="123"/>
      <c r="X55" s="125" t="str">
        <f t="shared" ref="X55:X57" si="58">IFERROR(IF(AND(Q54="Probabilidad",Q55="Probabilidad"),(Z54-(+Z54*T55)),IF(AND(Q54="Impacto",Q55="Probabilidad"),(Z53-(+Z53*T55)),IF(Q55="Impacto",Z54,""))),"")</f>
        <v/>
      </c>
      <c r="Y55" s="126" t="str">
        <f t="shared" si="1"/>
        <v/>
      </c>
      <c r="Z55" s="127" t="str">
        <f t="shared" si="55"/>
        <v/>
      </c>
      <c r="AA55" s="126" t="str">
        <f t="shared" si="3"/>
        <v/>
      </c>
      <c r="AB55" s="127" t="str">
        <f t="shared" ref="AB55:AB57" si="59">IFERROR(IF(AND(Q54="Impacto",Q55="Impacto"),(AB54-(+AB54*T55)),IF(AND(Q54="Probabilidad",Q55="Impacto"),(AB53-(+AB53*T55)),IF(Q55="Probabilidad",AB54,""))),"")</f>
        <v/>
      </c>
      <c r="AC55" s="128"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29"/>
      <c r="AE55" s="130"/>
      <c r="AF55" s="130"/>
      <c r="AG55" s="131"/>
      <c r="AH55" s="132"/>
      <c r="AI55" s="132"/>
      <c r="AJ55" s="130"/>
      <c r="AK55" s="130"/>
      <c r="AL55" s="131"/>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0" ht="151.5" hidden="1" customHeight="1" x14ac:dyDescent="0.3">
      <c r="A56" s="267"/>
      <c r="B56" s="270"/>
      <c r="C56" s="270"/>
      <c r="D56" s="270"/>
      <c r="E56" s="273"/>
      <c r="F56" s="270"/>
      <c r="G56" s="276"/>
      <c r="H56" s="279"/>
      <c r="I56" s="261"/>
      <c r="J56" s="282"/>
      <c r="K56" s="261">
        <f ca="1">IF(NOT(ISERROR(MATCH(J56,_xlfn.ANCHORARRAY(E67),0))),I69&amp;"Por favor no seleccionar los criterios de impacto",J56)</f>
        <v>0</v>
      </c>
      <c r="L56" s="279"/>
      <c r="M56" s="261"/>
      <c r="N56" s="264"/>
      <c r="O56" s="120">
        <v>5</v>
      </c>
      <c r="P56" s="121"/>
      <c r="Q56" s="122" t="str">
        <f t="shared" si="57"/>
        <v/>
      </c>
      <c r="R56" s="123"/>
      <c r="S56" s="123"/>
      <c r="T56" s="124" t="str">
        <f t="shared" si="54"/>
        <v/>
      </c>
      <c r="U56" s="123"/>
      <c r="V56" s="123"/>
      <c r="W56" s="123"/>
      <c r="X56" s="125" t="str">
        <f t="shared" si="58"/>
        <v/>
      </c>
      <c r="Y56" s="126" t="str">
        <f t="shared" si="1"/>
        <v/>
      </c>
      <c r="Z56" s="127" t="str">
        <f t="shared" si="55"/>
        <v/>
      </c>
      <c r="AA56" s="126" t="str">
        <f t="shared" si="3"/>
        <v/>
      </c>
      <c r="AB56" s="127" t="str">
        <f t="shared" si="59"/>
        <v/>
      </c>
      <c r="AC56" s="128" t="str">
        <f t="shared" ref="AC56:AC57" si="60">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29"/>
      <c r="AE56" s="130"/>
      <c r="AF56" s="130"/>
      <c r="AG56" s="131"/>
      <c r="AH56" s="132"/>
      <c r="AI56" s="132"/>
      <c r="AJ56" s="130"/>
      <c r="AK56" s="130"/>
      <c r="AL56" s="131"/>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row>
    <row r="57" spans="1:70" ht="151.5" hidden="1" customHeight="1" x14ac:dyDescent="0.3">
      <c r="A57" s="268"/>
      <c r="B57" s="271"/>
      <c r="C57" s="271"/>
      <c r="D57" s="271"/>
      <c r="E57" s="274"/>
      <c r="F57" s="271"/>
      <c r="G57" s="277"/>
      <c r="H57" s="280"/>
      <c r="I57" s="262"/>
      <c r="J57" s="283"/>
      <c r="K57" s="262">
        <f ca="1">IF(NOT(ISERROR(MATCH(J57,_xlfn.ANCHORARRAY(E68),0))),I70&amp;"Por favor no seleccionar los criterios de impacto",J57)</f>
        <v>0</v>
      </c>
      <c r="L57" s="280"/>
      <c r="M57" s="262"/>
      <c r="N57" s="265"/>
      <c r="O57" s="120">
        <v>6</v>
      </c>
      <c r="P57" s="121"/>
      <c r="Q57" s="122" t="str">
        <f t="shared" si="57"/>
        <v/>
      </c>
      <c r="R57" s="123"/>
      <c r="S57" s="123"/>
      <c r="T57" s="124" t="str">
        <f t="shared" si="54"/>
        <v/>
      </c>
      <c r="U57" s="123"/>
      <c r="V57" s="123"/>
      <c r="W57" s="123"/>
      <c r="X57" s="125" t="str">
        <f t="shared" si="58"/>
        <v/>
      </c>
      <c r="Y57" s="126" t="str">
        <f t="shared" si="1"/>
        <v/>
      </c>
      <c r="Z57" s="127" t="str">
        <f t="shared" si="55"/>
        <v/>
      </c>
      <c r="AA57" s="126" t="str">
        <f t="shared" si="3"/>
        <v/>
      </c>
      <c r="AB57" s="127" t="str">
        <f t="shared" si="59"/>
        <v/>
      </c>
      <c r="AC57" s="128" t="str">
        <f t="shared" si="60"/>
        <v/>
      </c>
      <c r="AD57" s="129"/>
      <c r="AE57" s="130"/>
      <c r="AF57" s="130"/>
      <c r="AG57" s="131"/>
      <c r="AH57" s="132"/>
      <c r="AI57" s="132"/>
      <c r="AJ57" s="130"/>
      <c r="AK57" s="130"/>
      <c r="AL57" s="131"/>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row>
    <row r="58" spans="1:70" ht="151.5" hidden="1" customHeight="1" x14ac:dyDescent="0.3">
      <c r="A58" s="266">
        <v>9</v>
      </c>
      <c r="B58" s="269"/>
      <c r="C58" s="269"/>
      <c r="D58" s="269"/>
      <c r="E58" s="272"/>
      <c r="F58" s="269"/>
      <c r="G58" s="275"/>
      <c r="H58" s="278" t="str">
        <f>IF(G58&lt;=0,"",IF(G58&lt;=2,"Muy Baja",IF(G58&lt;=24,"Baja",IF(G58&lt;=500,"Media",IF(G58&lt;=5000,"Alta","Muy Alta")))))</f>
        <v/>
      </c>
      <c r="I58" s="260" t="str">
        <f>IF(H58="","",IF(H58="Muy Baja",0.2,IF(H58="Baja",0.4,IF(H58="Media",0.6,IF(H58="Alta",0.8,IF(H58="Muy Alta",1,))))))</f>
        <v/>
      </c>
      <c r="J58" s="281"/>
      <c r="K58" s="260">
        <f ca="1">IF(NOT(ISERROR(MATCH(J58,'Tabla Impacto'!$B$221:$B$223,0))),'Tabla Impacto'!$F$223&amp;"Por favor no seleccionar los criterios de impacto(Afectación Económica o presupuestal y Pérdida Reputacional)",J58)</f>
        <v>0</v>
      </c>
      <c r="L58" s="278" t="str">
        <f ca="1">IF(OR(K58='Tabla Impacto'!$C$11,K58='Tabla Impacto'!$D$11),"Leve",IF(OR(K58='Tabla Impacto'!$C$12,K58='Tabla Impacto'!$D$12),"Menor",IF(OR(K58='Tabla Impacto'!$C$13,K58='Tabla Impacto'!$D$13),"Moderado",IF(OR(K58='Tabla Impacto'!$C$14,K58='Tabla Impacto'!$D$14),"Mayor",IF(OR(K58='Tabla Impacto'!$C$15,K58='Tabla Impacto'!$D$15),"Catastrófico","")))))</f>
        <v/>
      </c>
      <c r="M58" s="260" t="str">
        <f ca="1">IF(L58="","",IF(L58="Leve",0.2,IF(L58="Menor",0.4,IF(L58="Moderado",0.6,IF(L58="Mayor",0.8,IF(L58="Catastrófico",1,))))))</f>
        <v/>
      </c>
      <c r="N58" s="26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0">
        <v>1</v>
      </c>
      <c r="P58" s="121"/>
      <c r="Q58" s="122" t="str">
        <f>IF(OR(R58="Preventivo",R58="Detectivo"),"Probabilidad",IF(R58="Correctivo","Impacto",""))</f>
        <v/>
      </c>
      <c r="R58" s="123"/>
      <c r="S58" s="123"/>
      <c r="T58" s="124" t="str">
        <f>IF(AND(R58="Preventivo",S58="Automático"),"50%",IF(AND(R58="Preventivo",S58="Manual"),"40%",IF(AND(R58="Detectivo",S58="Automático"),"40%",IF(AND(R58="Detectivo",S58="Manual"),"30%",IF(AND(R58="Correctivo",S58="Automático"),"35%",IF(AND(R58="Correctivo",S58="Manual"),"25%",""))))))</f>
        <v/>
      </c>
      <c r="U58" s="123"/>
      <c r="V58" s="123"/>
      <c r="W58" s="123"/>
      <c r="X58" s="125" t="str">
        <f>IFERROR(IF(Q58="Probabilidad",(I58-(+I58*T58)),IF(Q58="Impacto",I58,"")),"")</f>
        <v/>
      </c>
      <c r="Y58" s="126" t="str">
        <f>IFERROR(IF(X58="","",IF(X58&lt;=0.2,"Muy Baja",IF(X58&lt;=0.4,"Baja",IF(X58&lt;=0.6,"Media",IF(X58&lt;=0.8,"Alta","Muy Alta"))))),"")</f>
        <v/>
      </c>
      <c r="Z58" s="127" t="str">
        <f>+X58</f>
        <v/>
      </c>
      <c r="AA58" s="126" t="str">
        <f>IFERROR(IF(AB58="","",IF(AB58&lt;=0.2,"Leve",IF(AB58&lt;=0.4,"Menor",IF(AB58&lt;=0.6,"Moderado",IF(AB58&lt;=0.8,"Mayor","Catastrófico"))))),"")</f>
        <v/>
      </c>
      <c r="AB58" s="127" t="str">
        <f>IFERROR(IF(Q58="Impacto",(M58-(+M58*T58)),IF(Q58="Probabilidad",M58,"")),"")</f>
        <v/>
      </c>
      <c r="AC58" s="128"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29"/>
      <c r="AE58" s="130"/>
      <c r="AF58" s="130"/>
      <c r="AG58" s="131"/>
      <c r="AH58" s="132"/>
      <c r="AI58" s="132"/>
      <c r="AJ58" s="130"/>
      <c r="AK58" s="130"/>
      <c r="AL58" s="131"/>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0" ht="151.5" hidden="1" customHeight="1" x14ac:dyDescent="0.3">
      <c r="A59" s="267"/>
      <c r="B59" s="270"/>
      <c r="C59" s="270"/>
      <c r="D59" s="270"/>
      <c r="E59" s="273"/>
      <c r="F59" s="270"/>
      <c r="G59" s="276"/>
      <c r="H59" s="279"/>
      <c r="I59" s="261"/>
      <c r="J59" s="282"/>
      <c r="K59" s="261">
        <f ca="1">IF(NOT(ISERROR(MATCH(J59,_xlfn.ANCHORARRAY(E70),0))),I72&amp;"Por favor no seleccionar los criterios de impacto",J59)</f>
        <v>0</v>
      </c>
      <c r="L59" s="279"/>
      <c r="M59" s="261"/>
      <c r="N59" s="264"/>
      <c r="O59" s="120">
        <v>2</v>
      </c>
      <c r="P59" s="121"/>
      <c r="Q59" s="122" t="str">
        <f>IF(OR(R59="Preventivo",R59="Detectivo"),"Probabilidad",IF(R59="Correctivo","Impacto",""))</f>
        <v/>
      </c>
      <c r="R59" s="123"/>
      <c r="S59" s="123"/>
      <c r="T59" s="124" t="str">
        <f t="shared" ref="T59:T63" si="61">IF(AND(R59="Preventivo",S59="Automático"),"50%",IF(AND(R59="Preventivo",S59="Manual"),"40%",IF(AND(R59="Detectivo",S59="Automático"),"40%",IF(AND(R59="Detectivo",S59="Manual"),"30%",IF(AND(R59="Correctivo",S59="Automático"),"35%",IF(AND(R59="Correctivo",S59="Manual"),"25%",""))))))</f>
        <v/>
      </c>
      <c r="U59" s="123"/>
      <c r="V59" s="123"/>
      <c r="W59" s="123"/>
      <c r="X59" s="125" t="str">
        <f>IFERROR(IF(AND(Q58="Probabilidad",Q59="Probabilidad"),(Z58-(+Z58*T59)),IF(Q59="Probabilidad",(I58-(+I58*T59)),IF(Q59="Impacto",Z58,""))),"")</f>
        <v/>
      </c>
      <c r="Y59" s="126" t="str">
        <f t="shared" si="1"/>
        <v/>
      </c>
      <c r="Z59" s="127" t="str">
        <f t="shared" ref="Z59:Z63" si="62">+X59</f>
        <v/>
      </c>
      <c r="AA59" s="126" t="str">
        <f t="shared" si="3"/>
        <v/>
      </c>
      <c r="AB59" s="127" t="str">
        <f>IFERROR(IF(AND(Q58="Impacto",Q59="Impacto"),(AB58-(+AB58*T59)),IF(Q59="Impacto",(M58-(+M58*T59)),IF(Q59="Probabilidad",AB58,""))),"")</f>
        <v/>
      </c>
      <c r="AC59" s="128" t="str">
        <f t="shared" ref="AC59:AC60" si="63">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29"/>
      <c r="AE59" s="130"/>
      <c r="AF59" s="130"/>
      <c r="AG59" s="131"/>
      <c r="AH59" s="132"/>
      <c r="AI59" s="132"/>
      <c r="AJ59" s="130"/>
      <c r="AK59" s="130"/>
      <c r="AL59" s="131"/>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0" ht="151.5" hidden="1" customHeight="1" x14ac:dyDescent="0.3">
      <c r="A60" s="267"/>
      <c r="B60" s="270"/>
      <c r="C60" s="270"/>
      <c r="D60" s="270"/>
      <c r="E60" s="273"/>
      <c r="F60" s="270"/>
      <c r="G60" s="276"/>
      <c r="H60" s="279"/>
      <c r="I60" s="261"/>
      <c r="J60" s="282"/>
      <c r="K60" s="261">
        <f ca="1">IF(NOT(ISERROR(MATCH(J60,_xlfn.ANCHORARRAY(E71),0))),I73&amp;"Por favor no seleccionar los criterios de impacto",J60)</f>
        <v>0</v>
      </c>
      <c r="L60" s="279"/>
      <c r="M60" s="261"/>
      <c r="N60" s="264"/>
      <c r="O60" s="120">
        <v>3</v>
      </c>
      <c r="P60" s="133"/>
      <c r="Q60" s="122" t="str">
        <f>IF(OR(R60="Preventivo",R60="Detectivo"),"Probabilidad",IF(R60="Correctivo","Impacto",""))</f>
        <v/>
      </c>
      <c r="R60" s="123"/>
      <c r="S60" s="123"/>
      <c r="T60" s="124" t="str">
        <f t="shared" si="61"/>
        <v/>
      </c>
      <c r="U60" s="123"/>
      <c r="V60" s="123"/>
      <c r="W60" s="123"/>
      <c r="X60" s="125" t="str">
        <f>IFERROR(IF(AND(Q59="Probabilidad",Q60="Probabilidad"),(Z59-(+Z59*T60)),IF(AND(Q59="Impacto",Q60="Probabilidad"),(Z58-(+Z58*T60)),IF(Q60="Impacto",Z59,""))),"")</f>
        <v/>
      </c>
      <c r="Y60" s="126" t="str">
        <f t="shared" si="1"/>
        <v/>
      </c>
      <c r="Z60" s="127" t="str">
        <f t="shared" si="62"/>
        <v/>
      </c>
      <c r="AA60" s="126" t="str">
        <f t="shared" si="3"/>
        <v/>
      </c>
      <c r="AB60" s="127" t="str">
        <f>IFERROR(IF(AND(Q59="Impacto",Q60="Impacto"),(AB59-(+AB59*T60)),IF(AND(Q59="Probabilidad",Q60="Impacto"),(AB58-(+AB58*T60)),IF(Q60="Probabilidad",AB59,""))),"")</f>
        <v/>
      </c>
      <c r="AC60" s="128" t="str">
        <f t="shared" si="63"/>
        <v/>
      </c>
      <c r="AD60" s="129"/>
      <c r="AE60" s="130"/>
      <c r="AF60" s="130"/>
      <c r="AG60" s="131"/>
      <c r="AH60" s="132"/>
      <c r="AI60" s="132"/>
      <c r="AJ60" s="130"/>
      <c r="AK60" s="130"/>
      <c r="AL60" s="131"/>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row>
    <row r="61" spans="1:70" ht="151.5" hidden="1" customHeight="1" x14ac:dyDescent="0.3">
      <c r="A61" s="267"/>
      <c r="B61" s="270"/>
      <c r="C61" s="270"/>
      <c r="D61" s="270"/>
      <c r="E61" s="273"/>
      <c r="F61" s="270"/>
      <c r="G61" s="276"/>
      <c r="H61" s="279"/>
      <c r="I61" s="261"/>
      <c r="J61" s="282"/>
      <c r="K61" s="261">
        <f ca="1">IF(NOT(ISERROR(MATCH(J61,_xlfn.ANCHORARRAY(E72),0))),I74&amp;"Por favor no seleccionar los criterios de impacto",J61)</f>
        <v>0</v>
      </c>
      <c r="L61" s="279"/>
      <c r="M61" s="261"/>
      <c r="N61" s="264"/>
      <c r="O61" s="120">
        <v>4</v>
      </c>
      <c r="P61" s="121"/>
      <c r="Q61" s="122" t="str">
        <f t="shared" ref="Q61:Q63" si="64">IF(OR(R61="Preventivo",R61="Detectivo"),"Probabilidad",IF(R61="Correctivo","Impacto",""))</f>
        <v/>
      </c>
      <c r="R61" s="123"/>
      <c r="S61" s="123"/>
      <c r="T61" s="124" t="str">
        <f t="shared" si="61"/>
        <v/>
      </c>
      <c r="U61" s="123"/>
      <c r="V61" s="123"/>
      <c r="W61" s="123"/>
      <c r="X61" s="125" t="str">
        <f t="shared" ref="X61:X63" si="65">IFERROR(IF(AND(Q60="Probabilidad",Q61="Probabilidad"),(Z60-(+Z60*T61)),IF(AND(Q60="Impacto",Q61="Probabilidad"),(Z59-(+Z59*T61)),IF(Q61="Impacto",Z60,""))),"")</f>
        <v/>
      </c>
      <c r="Y61" s="126" t="str">
        <f t="shared" si="1"/>
        <v/>
      </c>
      <c r="Z61" s="127" t="str">
        <f t="shared" si="62"/>
        <v/>
      </c>
      <c r="AA61" s="126" t="str">
        <f t="shared" si="3"/>
        <v/>
      </c>
      <c r="AB61" s="127" t="str">
        <f t="shared" ref="AB61:AB63" si="66">IFERROR(IF(AND(Q60="Impacto",Q61="Impacto"),(AB60-(+AB60*T61)),IF(AND(Q60="Probabilidad",Q61="Impacto"),(AB59-(+AB59*T61)),IF(Q61="Probabilidad",AB60,""))),"")</f>
        <v/>
      </c>
      <c r="AC61" s="128"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29"/>
      <c r="AE61" s="130"/>
      <c r="AF61" s="130"/>
      <c r="AG61" s="131"/>
      <c r="AH61" s="132"/>
      <c r="AI61" s="132"/>
      <c r="AJ61" s="130"/>
      <c r="AK61" s="130"/>
      <c r="AL61" s="131"/>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row>
    <row r="62" spans="1:70" ht="151.5" hidden="1" customHeight="1" x14ac:dyDescent="0.3">
      <c r="A62" s="267"/>
      <c r="B62" s="270"/>
      <c r="C62" s="270"/>
      <c r="D62" s="270"/>
      <c r="E62" s="273"/>
      <c r="F62" s="270"/>
      <c r="G62" s="276"/>
      <c r="H62" s="279"/>
      <c r="I62" s="261"/>
      <c r="J62" s="282"/>
      <c r="K62" s="261">
        <f ca="1">IF(NOT(ISERROR(MATCH(J62,_xlfn.ANCHORARRAY(E73),0))),I75&amp;"Por favor no seleccionar los criterios de impacto",J62)</f>
        <v>0</v>
      </c>
      <c r="L62" s="279"/>
      <c r="M62" s="261"/>
      <c r="N62" s="264"/>
      <c r="O62" s="120">
        <v>5</v>
      </c>
      <c r="P62" s="121"/>
      <c r="Q62" s="122" t="str">
        <f t="shared" si="64"/>
        <v/>
      </c>
      <c r="R62" s="123"/>
      <c r="S62" s="123"/>
      <c r="T62" s="124" t="str">
        <f t="shared" si="61"/>
        <v/>
      </c>
      <c r="U62" s="123"/>
      <c r="V62" s="123"/>
      <c r="W62" s="123"/>
      <c r="X62" s="125" t="str">
        <f t="shared" si="65"/>
        <v/>
      </c>
      <c r="Y62" s="126" t="str">
        <f t="shared" si="1"/>
        <v/>
      </c>
      <c r="Z62" s="127" t="str">
        <f t="shared" si="62"/>
        <v/>
      </c>
      <c r="AA62" s="126" t="str">
        <f t="shared" si="3"/>
        <v/>
      </c>
      <c r="AB62" s="127" t="str">
        <f t="shared" si="66"/>
        <v/>
      </c>
      <c r="AC62" s="128" t="str">
        <f t="shared" ref="AC62:AC63" si="67">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29"/>
      <c r="AE62" s="130"/>
      <c r="AF62" s="130"/>
      <c r="AG62" s="131"/>
      <c r="AH62" s="132"/>
      <c r="AI62" s="132"/>
      <c r="AJ62" s="130"/>
      <c r="AK62" s="130"/>
      <c r="AL62" s="131"/>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row>
    <row r="63" spans="1:70" ht="151.5" hidden="1" customHeight="1" x14ac:dyDescent="0.3">
      <c r="A63" s="268"/>
      <c r="B63" s="271"/>
      <c r="C63" s="271"/>
      <c r="D63" s="271"/>
      <c r="E63" s="274"/>
      <c r="F63" s="271"/>
      <c r="G63" s="277"/>
      <c r="H63" s="280"/>
      <c r="I63" s="262"/>
      <c r="J63" s="283"/>
      <c r="K63" s="262">
        <f ca="1">IF(NOT(ISERROR(MATCH(J63,_xlfn.ANCHORARRAY(E74),0))),I76&amp;"Por favor no seleccionar los criterios de impacto",J63)</f>
        <v>0</v>
      </c>
      <c r="L63" s="280"/>
      <c r="M63" s="262"/>
      <c r="N63" s="265"/>
      <c r="O63" s="120">
        <v>6</v>
      </c>
      <c r="P63" s="121"/>
      <c r="Q63" s="122" t="str">
        <f t="shared" si="64"/>
        <v/>
      </c>
      <c r="R63" s="123"/>
      <c r="S63" s="123"/>
      <c r="T63" s="124" t="str">
        <f t="shared" si="61"/>
        <v/>
      </c>
      <c r="U63" s="123"/>
      <c r="V63" s="123"/>
      <c r="W63" s="123"/>
      <c r="X63" s="125" t="str">
        <f t="shared" si="65"/>
        <v/>
      </c>
      <c r="Y63" s="126" t="str">
        <f t="shared" si="1"/>
        <v/>
      </c>
      <c r="Z63" s="127" t="str">
        <f t="shared" si="62"/>
        <v/>
      </c>
      <c r="AA63" s="126" t="str">
        <f t="shared" si="3"/>
        <v/>
      </c>
      <c r="AB63" s="127" t="str">
        <f t="shared" si="66"/>
        <v/>
      </c>
      <c r="AC63" s="128" t="str">
        <f t="shared" si="67"/>
        <v/>
      </c>
      <c r="AD63" s="129"/>
      <c r="AE63" s="130"/>
      <c r="AF63" s="130"/>
      <c r="AG63" s="131"/>
      <c r="AH63" s="132"/>
      <c r="AI63" s="132"/>
      <c r="AJ63" s="130"/>
      <c r="AK63" s="130"/>
      <c r="AL63" s="131"/>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row>
    <row r="64" spans="1:70" ht="151.5" hidden="1" customHeight="1" x14ac:dyDescent="0.3">
      <c r="A64" s="266">
        <v>10</v>
      </c>
      <c r="B64" s="269"/>
      <c r="C64" s="269"/>
      <c r="D64" s="269"/>
      <c r="E64" s="272"/>
      <c r="F64" s="269"/>
      <c r="G64" s="275"/>
      <c r="H64" s="278" t="str">
        <f>IF(G64&lt;=0,"",IF(G64&lt;=2,"Muy Baja",IF(G64&lt;=24,"Baja",IF(G64&lt;=500,"Media",IF(G64&lt;=5000,"Alta","Muy Alta")))))</f>
        <v/>
      </c>
      <c r="I64" s="260" t="str">
        <f>IF(H64="","",IF(H64="Muy Baja",0.2,IF(H64="Baja",0.4,IF(H64="Media",0.6,IF(H64="Alta",0.8,IF(H64="Muy Alta",1,))))))</f>
        <v/>
      </c>
      <c r="J64" s="281"/>
      <c r="K64" s="260">
        <f ca="1">IF(NOT(ISERROR(MATCH(J64,'Tabla Impacto'!$B$221:$B$223,0))),'Tabla Impacto'!$F$223&amp;"Por favor no seleccionar los criterios de impacto(Afectación Económica o presupuestal y Pérdida Reputacional)",J64)</f>
        <v>0</v>
      </c>
      <c r="L64" s="278" t="str">
        <f ca="1">IF(OR(K64='Tabla Impacto'!$C$11,K64='Tabla Impacto'!$D$11),"Leve",IF(OR(K64='Tabla Impacto'!$C$12,K64='Tabla Impacto'!$D$12),"Menor",IF(OR(K64='Tabla Impacto'!$C$13,K64='Tabla Impacto'!$D$13),"Moderado",IF(OR(K64='Tabla Impacto'!$C$14,K64='Tabla Impacto'!$D$14),"Mayor",IF(OR(K64='Tabla Impacto'!$C$15,K64='Tabla Impacto'!$D$15),"Catastrófico","")))))</f>
        <v/>
      </c>
      <c r="M64" s="260" t="str">
        <f ca="1">IF(L64="","",IF(L64="Leve",0.2,IF(L64="Menor",0.4,IF(L64="Moderado",0.6,IF(L64="Mayor",0.8,IF(L64="Catastrófico",1,))))))</f>
        <v/>
      </c>
      <c r="N64" s="26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0">
        <v>1</v>
      </c>
      <c r="P64" s="121"/>
      <c r="Q64" s="122" t="str">
        <f>IF(OR(R64="Preventivo",R64="Detectivo"),"Probabilidad",IF(R64="Correctivo","Impacto",""))</f>
        <v/>
      </c>
      <c r="R64" s="123"/>
      <c r="S64" s="123"/>
      <c r="T64" s="124" t="str">
        <f>IF(AND(R64="Preventivo",S64="Automático"),"50%",IF(AND(R64="Preventivo",S64="Manual"),"40%",IF(AND(R64="Detectivo",S64="Automático"),"40%",IF(AND(R64="Detectivo",S64="Manual"),"30%",IF(AND(R64="Correctivo",S64="Automático"),"35%",IF(AND(R64="Correctivo",S64="Manual"),"25%",""))))))</f>
        <v/>
      </c>
      <c r="U64" s="123"/>
      <c r="V64" s="123"/>
      <c r="W64" s="123"/>
      <c r="X64" s="125" t="str">
        <f>IFERROR(IF(Q64="Probabilidad",(I64-(+I64*T64)),IF(Q64="Impacto",I64,"")),"")</f>
        <v/>
      </c>
      <c r="Y64" s="126" t="str">
        <f>IFERROR(IF(X64="","",IF(X64&lt;=0.2,"Muy Baja",IF(X64&lt;=0.4,"Baja",IF(X64&lt;=0.6,"Media",IF(X64&lt;=0.8,"Alta","Muy Alta"))))),"")</f>
        <v/>
      </c>
      <c r="Z64" s="127" t="str">
        <f>+X64</f>
        <v/>
      </c>
      <c r="AA64" s="126" t="str">
        <f>IFERROR(IF(AB64="","",IF(AB64&lt;=0.2,"Leve",IF(AB64&lt;=0.4,"Menor",IF(AB64&lt;=0.6,"Moderado",IF(AB64&lt;=0.8,"Mayor","Catastrófico"))))),"")</f>
        <v/>
      </c>
      <c r="AB64" s="127" t="str">
        <f>IFERROR(IF(Q64="Impacto",(M64-(+M64*T64)),IF(Q64="Probabilidad",M64,"")),"")</f>
        <v/>
      </c>
      <c r="AC64" s="128"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29"/>
      <c r="AE64" s="130"/>
      <c r="AF64" s="130"/>
      <c r="AG64" s="131"/>
      <c r="AH64" s="132"/>
      <c r="AI64" s="132"/>
      <c r="AJ64" s="130"/>
      <c r="AK64" s="130"/>
      <c r="AL64" s="131"/>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row>
    <row r="65" spans="1:38" ht="151.5" hidden="1" customHeight="1" x14ac:dyDescent="0.3">
      <c r="A65" s="267"/>
      <c r="B65" s="270"/>
      <c r="C65" s="270"/>
      <c r="D65" s="270"/>
      <c r="E65" s="273"/>
      <c r="F65" s="270"/>
      <c r="G65" s="276"/>
      <c r="H65" s="279"/>
      <c r="I65" s="261"/>
      <c r="J65" s="282"/>
      <c r="K65" s="261">
        <f ca="1">IF(NOT(ISERROR(MATCH(J65,_xlfn.ANCHORARRAY(E76),0))),I78&amp;"Por favor no seleccionar los criterios de impacto",J65)</f>
        <v>0</v>
      </c>
      <c r="L65" s="279"/>
      <c r="M65" s="261"/>
      <c r="N65" s="264"/>
      <c r="O65" s="120">
        <v>2</v>
      </c>
      <c r="P65" s="121"/>
      <c r="Q65" s="122" t="str">
        <f>IF(OR(R65="Preventivo",R65="Detectivo"),"Probabilidad",IF(R65="Correctivo","Impacto",""))</f>
        <v/>
      </c>
      <c r="R65" s="123"/>
      <c r="S65" s="123"/>
      <c r="T65" s="124" t="str">
        <f t="shared" ref="T65:T69" si="68">IF(AND(R65="Preventivo",S65="Automático"),"50%",IF(AND(R65="Preventivo",S65="Manual"),"40%",IF(AND(R65="Detectivo",S65="Automático"),"40%",IF(AND(R65="Detectivo",S65="Manual"),"30%",IF(AND(R65="Correctivo",S65="Automático"),"35%",IF(AND(R65="Correctivo",S65="Manual"),"25%",""))))))</f>
        <v/>
      </c>
      <c r="U65" s="123"/>
      <c r="V65" s="123"/>
      <c r="W65" s="123"/>
      <c r="X65" s="125" t="str">
        <f>IFERROR(IF(AND(Q64="Probabilidad",Q65="Probabilidad"),(Z64-(+Z64*T65)),IF(Q65="Probabilidad",(I64-(+I64*T65)),IF(Q65="Impacto",Z64,""))),"")</f>
        <v/>
      </c>
      <c r="Y65" s="126" t="str">
        <f t="shared" si="1"/>
        <v/>
      </c>
      <c r="Z65" s="127" t="str">
        <f t="shared" ref="Z65:Z69" si="69">+X65</f>
        <v/>
      </c>
      <c r="AA65" s="126" t="str">
        <f t="shared" si="3"/>
        <v/>
      </c>
      <c r="AB65" s="127" t="str">
        <f>IFERROR(IF(AND(Q64="Impacto",Q65="Impacto"),(AB64-(+AB64*T65)),IF(Q65="Impacto",(M64-(+M64*T65)),IF(Q65="Probabilidad",AB64,""))),"")</f>
        <v/>
      </c>
      <c r="AC65" s="128" t="str">
        <f t="shared" ref="AC65:AC66" si="70">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29"/>
      <c r="AE65" s="130"/>
      <c r="AF65" s="130"/>
      <c r="AG65" s="131"/>
      <c r="AH65" s="132"/>
      <c r="AI65" s="132"/>
      <c r="AJ65" s="130"/>
      <c r="AK65" s="130"/>
      <c r="AL65" s="131"/>
    </row>
    <row r="66" spans="1:38" ht="151.5" hidden="1" customHeight="1" x14ac:dyDescent="0.3">
      <c r="A66" s="267"/>
      <c r="B66" s="270"/>
      <c r="C66" s="270"/>
      <c r="D66" s="270"/>
      <c r="E66" s="273"/>
      <c r="F66" s="270"/>
      <c r="G66" s="276"/>
      <c r="H66" s="279"/>
      <c r="I66" s="261"/>
      <c r="J66" s="282"/>
      <c r="K66" s="261">
        <f ca="1">IF(NOT(ISERROR(MATCH(J66,_xlfn.ANCHORARRAY(E77),0))),I79&amp;"Por favor no seleccionar los criterios de impacto",J66)</f>
        <v>0</v>
      </c>
      <c r="L66" s="279"/>
      <c r="M66" s="261"/>
      <c r="N66" s="264"/>
      <c r="O66" s="120">
        <v>3</v>
      </c>
      <c r="P66" s="133"/>
      <c r="Q66" s="122" t="str">
        <f>IF(OR(R66="Preventivo",R66="Detectivo"),"Probabilidad",IF(R66="Correctivo","Impacto",""))</f>
        <v/>
      </c>
      <c r="R66" s="123"/>
      <c r="S66" s="123"/>
      <c r="T66" s="124" t="str">
        <f t="shared" si="68"/>
        <v/>
      </c>
      <c r="U66" s="123"/>
      <c r="V66" s="123"/>
      <c r="W66" s="123"/>
      <c r="X66" s="125" t="str">
        <f>IFERROR(IF(AND(Q65="Probabilidad",Q66="Probabilidad"),(Z65-(+Z65*T66)),IF(AND(Q65="Impacto",Q66="Probabilidad"),(Z64-(+Z64*T66)),IF(Q66="Impacto",Z65,""))),"")</f>
        <v/>
      </c>
      <c r="Y66" s="126" t="str">
        <f t="shared" si="1"/>
        <v/>
      </c>
      <c r="Z66" s="127" t="str">
        <f t="shared" si="69"/>
        <v/>
      </c>
      <c r="AA66" s="126" t="str">
        <f t="shared" si="3"/>
        <v/>
      </c>
      <c r="AB66" s="127" t="str">
        <f>IFERROR(IF(AND(Q65="Impacto",Q66="Impacto"),(AB65-(+AB65*T66)),IF(AND(Q65="Probabilidad",Q66="Impacto"),(AB64-(+AB64*T66)),IF(Q66="Probabilidad",AB65,""))),"")</f>
        <v/>
      </c>
      <c r="AC66" s="128" t="str">
        <f t="shared" si="70"/>
        <v/>
      </c>
      <c r="AD66" s="129"/>
      <c r="AE66" s="130"/>
      <c r="AF66" s="130"/>
      <c r="AG66" s="131"/>
      <c r="AH66" s="132"/>
      <c r="AI66" s="132"/>
      <c r="AJ66" s="130"/>
      <c r="AK66" s="130"/>
      <c r="AL66" s="131"/>
    </row>
    <row r="67" spans="1:38" ht="151.5" hidden="1" customHeight="1" x14ac:dyDescent="0.3">
      <c r="A67" s="267"/>
      <c r="B67" s="270"/>
      <c r="C67" s="270"/>
      <c r="D67" s="270"/>
      <c r="E67" s="273"/>
      <c r="F67" s="270"/>
      <c r="G67" s="276"/>
      <c r="H67" s="279"/>
      <c r="I67" s="261"/>
      <c r="J67" s="282"/>
      <c r="K67" s="261">
        <f ca="1">IF(NOT(ISERROR(MATCH(J67,_xlfn.ANCHORARRAY(E78),0))),I80&amp;"Por favor no seleccionar los criterios de impacto",J67)</f>
        <v>0</v>
      </c>
      <c r="L67" s="279"/>
      <c r="M67" s="261"/>
      <c r="N67" s="264"/>
      <c r="O67" s="120">
        <v>4</v>
      </c>
      <c r="P67" s="121"/>
      <c r="Q67" s="122" t="str">
        <f t="shared" ref="Q67:Q69" si="71">IF(OR(R67="Preventivo",R67="Detectivo"),"Probabilidad",IF(R67="Correctivo","Impacto",""))</f>
        <v/>
      </c>
      <c r="R67" s="123"/>
      <c r="S67" s="123"/>
      <c r="T67" s="124" t="str">
        <f t="shared" si="68"/>
        <v/>
      </c>
      <c r="U67" s="123"/>
      <c r="V67" s="123"/>
      <c r="W67" s="123"/>
      <c r="X67" s="125" t="str">
        <f t="shared" ref="X67:X69" si="72">IFERROR(IF(AND(Q66="Probabilidad",Q67="Probabilidad"),(Z66-(+Z66*T67)),IF(AND(Q66="Impacto",Q67="Probabilidad"),(Z65-(+Z65*T67)),IF(Q67="Impacto",Z66,""))),"")</f>
        <v/>
      </c>
      <c r="Y67" s="126" t="str">
        <f t="shared" si="1"/>
        <v/>
      </c>
      <c r="Z67" s="127" t="str">
        <f t="shared" si="69"/>
        <v/>
      </c>
      <c r="AA67" s="126" t="str">
        <f t="shared" si="3"/>
        <v/>
      </c>
      <c r="AB67" s="127" t="str">
        <f t="shared" ref="AB67:AB69" si="73">IFERROR(IF(AND(Q66="Impacto",Q67="Impacto"),(AB66-(+AB66*T67)),IF(AND(Q66="Probabilidad",Q67="Impacto"),(AB65-(+AB65*T67)),IF(Q67="Probabilidad",AB66,""))),"")</f>
        <v/>
      </c>
      <c r="AC67" s="128"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29"/>
      <c r="AE67" s="130"/>
      <c r="AF67" s="130"/>
      <c r="AG67" s="131"/>
      <c r="AH67" s="132"/>
      <c r="AI67" s="132"/>
      <c r="AJ67" s="130"/>
      <c r="AK67" s="130"/>
      <c r="AL67" s="131"/>
    </row>
    <row r="68" spans="1:38" ht="151.5" hidden="1" customHeight="1" x14ac:dyDescent="0.3">
      <c r="A68" s="267"/>
      <c r="B68" s="270"/>
      <c r="C68" s="270"/>
      <c r="D68" s="270"/>
      <c r="E68" s="273"/>
      <c r="F68" s="270"/>
      <c r="G68" s="276"/>
      <c r="H68" s="279"/>
      <c r="I68" s="261"/>
      <c r="J68" s="282"/>
      <c r="K68" s="261">
        <f ca="1">IF(NOT(ISERROR(MATCH(J68,_xlfn.ANCHORARRAY(E79),0))),I81&amp;"Por favor no seleccionar los criterios de impacto",J68)</f>
        <v>0</v>
      </c>
      <c r="L68" s="279"/>
      <c r="M68" s="261"/>
      <c r="N68" s="264"/>
      <c r="O68" s="120">
        <v>5</v>
      </c>
      <c r="P68" s="121"/>
      <c r="Q68" s="122" t="str">
        <f t="shared" si="71"/>
        <v/>
      </c>
      <c r="R68" s="123"/>
      <c r="S68" s="123"/>
      <c r="T68" s="124" t="str">
        <f t="shared" si="68"/>
        <v/>
      </c>
      <c r="U68" s="123"/>
      <c r="V68" s="123"/>
      <c r="W68" s="123"/>
      <c r="X68" s="125" t="str">
        <f t="shared" si="72"/>
        <v/>
      </c>
      <c r="Y68" s="126" t="str">
        <f t="shared" si="1"/>
        <v/>
      </c>
      <c r="Z68" s="127" t="str">
        <f t="shared" si="69"/>
        <v/>
      </c>
      <c r="AA68" s="126" t="str">
        <f t="shared" si="3"/>
        <v/>
      </c>
      <c r="AB68" s="127" t="str">
        <f t="shared" si="73"/>
        <v/>
      </c>
      <c r="AC68" s="128" t="str">
        <f t="shared" ref="AC68:AC69" si="74">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29"/>
      <c r="AE68" s="130"/>
      <c r="AF68" s="130"/>
      <c r="AG68" s="131"/>
      <c r="AH68" s="132"/>
      <c r="AI68" s="132"/>
      <c r="AJ68" s="130"/>
      <c r="AK68" s="130"/>
      <c r="AL68" s="131"/>
    </row>
    <row r="69" spans="1:38" hidden="1" x14ac:dyDescent="0.3">
      <c r="A69" s="268"/>
      <c r="B69" s="271"/>
      <c r="C69" s="271"/>
      <c r="D69" s="271"/>
      <c r="E69" s="274"/>
      <c r="F69" s="271"/>
      <c r="G69" s="277"/>
      <c r="H69" s="280"/>
      <c r="I69" s="262"/>
      <c r="J69" s="283"/>
      <c r="K69" s="262">
        <f ca="1">IF(NOT(ISERROR(MATCH(J69,_xlfn.ANCHORARRAY(E80),0))),I82&amp;"Por favor no seleccionar los criterios de impacto",J69)</f>
        <v>0</v>
      </c>
      <c r="L69" s="280"/>
      <c r="M69" s="262"/>
      <c r="N69" s="265"/>
      <c r="O69" s="120">
        <v>6</v>
      </c>
      <c r="P69" s="121"/>
      <c r="Q69" s="122" t="str">
        <f t="shared" si="71"/>
        <v/>
      </c>
      <c r="R69" s="123"/>
      <c r="S69" s="123"/>
      <c r="T69" s="124" t="str">
        <f t="shared" si="68"/>
        <v/>
      </c>
      <c r="U69" s="123"/>
      <c r="V69" s="123"/>
      <c r="W69" s="123"/>
      <c r="X69" s="125" t="str">
        <f t="shared" si="72"/>
        <v/>
      </c>
      <c r="Y69" s="126" t="str">
        <f t="shared" si="1"/>
        <v/>
      </c>
      <c r="Z69" s="127" t="str">
        <f t="shared" si="69"/>
        <v/>
      </c>
      <c r="AA69" s="126" t="str">
        <f t="shared" si="3"/>
        <v/>
      </c>
      <c r="AB69" s="127" t="str">
        <f t="shared" si="73"/>
        <v/>
      </c>
      <c r="AC69" s="128" t="str">
        <f t="shared" si="74"/>
        <v/>
      </c>
      <c r="AD69" s="129"/>
      <c r="AE69" s="130"/>
      <c r="AF69" s="130"/>
      <c r="AG69" s="131"/>
      <c r="AH69" s="132"/>
      <c r="AI69" s="132"/>
      <c r="AJ69" s="130"/>
      <c r="AK69" s="130"/>
      <c r="AL69" s="131"/>
    </row>
    <row r="70" spans="1:38" ht="49.5" customHeight="1" x14ac:dyDescent="0.3">
      <c r="A70" s="5"/>
      <c r="B70" s="257" t="s">
        <v>131</v>
      </c>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9"/>
    </row>
    <row r="72" spans="1:38" x14ac:dyDescent="0.3">
      <c r="A72" s="1"/>
      <c r="B72" s="22" t="s">
        <v>143</v>
      </c>
      <c r="C72" s="1"/>
      <c r="D72" s="1"/>
      <c r="F72" s="1"/>
    </row>
  </sheetData>
  <sheetProtection algorithmName="SHA-512" hashValue="qFgub3Z8g1iDjYK64gZX+6J/kDW8hZFD/k8RtDAOHRxqCWG6ktzYatBHvglZjjejL0Hcyv6wEuct/dsfjCEUSw==" saltValue="2q9HHB/xBt/FJGOMDlnMfQ==" spinCount="100000" sheet="1" objects="1" scenarios="1" selectLockedCells="1" selectUnlockedCells="1"/>
  <dataConsolidate/>
  <mergeCells count="196">
    <mergeCell ref="C6:AH6"/>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G8:G9"/>
    <mergeCell ref="H8:H9"/>
    <mergeCell ref="I8:I9"/>
    <mergeCell ref="B8:B9"/>
    <mergeCell ref="J8:J9"/>
    <mergeCell ref="D8:D9"/>
    <mergeCell ref="C8:C9"/>
    <mergeCell ref="K16:K21"/>
    <mergeCell ref="L16:L21"/>
    <mergeCell ref="M16:M21"/>
    <mergeCell ref="N16:N21"/>
    <mergeCell ref="AF8:AF9"/>
    <mergeCell ref="AA8:AA9"/>
    <mergeCell ref="Y8:Y9"/>
    <mergeCell ref="Z8:Z9"/>
    <mergeCell ref="L8:L9"/>
    <mergeCell ref="M8:M9"/>
    <mergeCell ref="AE8:AE9"/>
    <mergeCell ref="N8:N9"/>
    <mergeCell ref="K8:K9"/>
    <mergeCell ref="AL8:AL9"/>
    <mergeCell ref="AJ8:AJ9"/>
    <mergeCell ref="AI8:AI9"/>
    <mergeCell ref="AH8:AH9"/>
    <mergeCell ref="AG8:AG9"/>
    <mergeCell ref="AK8:AK9"/>
    <mergeCell ref="O8:O9"/>
    <mergeCell ref="AC8:AC9"/>
    <mergeCell ref="AB8:AB9"/>
    <mergeCell ref="X8:X9"/>
    <mergeCell ref="P8:P9"/>
    <mergeCell ref="Q8:Q9"/>
    <mergeCell ref="R8:W8"/>
    <mergeCell ref="AD8:AD9"/>
    <mergeCell ref="F16:F21"/>
    <mergeCell ref="G16:G21"/>
    <mergeCell ref="H16:H21"/>
    <mergeCell ref="I16:I21"/>
    <mergeCell ref="J16:J21"/>
    <mergeCell ref="A16:A21"/>
    <mergeCell ref="B16:B21"/>
    <mergeCell ref="C16:C21"/>
    <mergeCell ref="A22:A27"/>
    <mergeCell ref="B22:B27"/>
    <mergeCell ref="C22:C27"/>
    <mergeCell ref="D22:D27"/>
    <mergeCell ref="E22:E27"/>
    <mergeCell ref="F22:F27"/>
    <mergeCell ref="G22:G27"/>
    <mergeCell ref="H22:H27"/>
    <mergeCell ref="I22:I27"/>
    <mergeCell ref="D16:D21"/>
    <mergeCell ref="E16:E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B70:AL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AP7:AR7"/>
    <mergeCell ref="AP8:AP9"/>
    <mergeCell ref="AQ8:AQ9"/>
    <mergeCell ref="AR8:AR9"/>
    <mergeCell ref="AM7:AO7"/>
    <mergeCell ref="AM8:AM9"/>
    <mergeCell ref="AN8:AN9"/>
    <mergeCell ref="AO8:AO9"/>
    <mergeCell ref="A1:D2"/>
    <mergeCell ref="E1:AL2"/>
    <mergeCell ref="C4:N4"/>
    <mergeCell ref="O4:Q4"/>
    <mergeCell ref="A7:G7"/>
    <mergeCell ref="H7:N7"/>
    <mergeCell ref="O7:W7"/>
    <mergeCell ref="X7:AD7"/>
    <mergeCell ref="AE7:AL7"/>
    <mergeCell ref="A4:B4"/>
    <mergeCell ref="A5:B5"/>
    <mergeCell ref="A6:B6"/>
    <mergeCell ref="C5:W5"/>
    <mergeCell ref="A8:A9"/>
    <mergeCell ref="F8:F9"/>
    <mergeCell ref="E8:E9"/>
  </mergeCells>
  <conditionalFormatting sqref="H10 H16">
    <cfRule type="cellIs" dxfId="108" priority="319" operator="equal">
      <formula>"Muy Alta"</formula>
    </cfRule>
    <cfRule type="cellIs" dxfId="107" priority="320" operator="equal">
      <formula>"Alta"</formula>
    </cfRule>
    <cfRule type="cellIs" dxfId="106" priority="321" operator="equal">
      <formula>"Media"</formula>
    </cfRule>
    <cfRule type="cellIs" dxfId="105" priority="322" operator="equal">
      <formula>"Baja"</formula>
    </cfRule>
    <cfRule type="cellIs" dxfId="104" priority="323" operator="equal">
      <formula>"Muy Baja"</formula>
    </cfRule>
  </conditionalFormatting>
  <conditionalFormatting sqref="H22">
    <cfRule type="cellIs" dxfId="103" priority="221" operator="equal">
      <formula>"Muy Alta"</formula>
    </cfRule>
    <cfRule type="cellIs" dxfId="102" priority="222" operator="equal">
      <formula>"Alta"</formula>
    </cfRule>
    <cfRule type="cellIs" dxfId="101" priority="223" operator="equal">
      <formula>"Media"</formula>
    </cfRule>
    <cfRule type="cellIs" dxfId="100" priority="224" operator="equal">
      <formula>"Baja"</formula>
    </cfRule>
    <cfRule type="cellIs" dxfId="99" priority="225" operator="equal">
      <formula>"Muy Baja"</formula>
    </cfRule>
  </conditionalFormatting>
  <conditionalFormatting sqref="H28">
    <cfRule type="cellIs" dxfId="98" priority="193" operator="equal">
      <formula>"Muy Alta"</formula>
    </cfRule>
    <cfRule type="cellIs" dxfId="97" priority="194" operator="equal">
      <formula>"Alta"</formula>
    </cfRule>
    <cfRule type="cellIs" dxfId="96" priority="195" operator="equal">
      <formula>"Media"</formula>
    </cfRule>
    <cfRule type="cellIs" dxfId="95" priority="196" operator="equal">
      <formula>"Baja"</formula>
    </cfRule>
    <cfRule type="cellIs" dxfId="94" priority="197" operator="equal">
      <formula>"Muy Baja"</formula>
    </cfRule>
  </conditionalFormatting>
  <conditionalFormatting sqref="H34">
    <cfRule type="cellIs" dxfId="93" priority="165" operator="equal">
      <formula>"Muy Alta"</formula>
    </cfRule>
    <cfRule type="cellIs" dxfId="92" priority="166" operator="equal">
      <formula>"Alta"</formula>
    </cfRule>
    <cfRule type="cellIs" dxfId="91" priority="167" operator="equal">
      <formula>"Media"</formula>
    </cfRule>
    <cfRule type="cellIs" dxfId="90" priority="168" operator="equal">
      <formula>"Baja"</formula>
    </cfRule>
    <cfRule type="cellIs" dxfId="89" priority="169" operator="equal">
      <formula>"Muy Baja"</formula>
    </cfRule>
  </conditionalFormatting>
  <conditionalFormatting sqref="H40">
    <cfRule type="cellIs" dxfId="88" priority="137" operator="equal">
      <formula>"Muy Alta"</formula>
    </cfRule>
    <cfRule type="cellIs" dxfId="87" priority="138" operator="equal">
      <formula>"Alta"</formula>
    </cfRule>
    <cfRule type="cellIs" dxfId="86" priority="139" operator="equal">
      <formula>"Media"</formula>
    </cfRule>
    <cfRule type="cellIs" dxfId="85" priority="140" operator="equal">
      <formula>"Baja"</formula>
    </cfRule>
    <cfRule type="cellIs" dxfId="84" priority="141" operator="equal">
      <formula>"Muy Baja"</formula>
    </cfRule>
  </conditionalFormatting>
  <conditionalFormatting sqref="H46">
    <cfRule type="cellIs" dxfId="83" priority="109" operator="equal">
      <formula>"Muy Alta"</formula>
    </cfRule>
    <cfRule type="cellIs" dxfId="82" priority="110" operator="equal">
      <formula>"Alta"</formula>
    </cfRule>
    <cfRule type="cellIs" dxfId="81" priority="111" operator="equal">
      <formula>"Media"</formula>
    </cfRule>
    <cfRule type="cellIs" dxfId="80" priority="112" operator="equal">
      <formula>"Baja"</formula>
    </cfRule>
    <cfRule type="cellIs" dxfId="79" priority="113" operator="equal">
      <formula>"Muy Baja"</formula>
    </cfRule>
  </conditionalFormatting>
  <conditionalFormatting sqref="H52">
    <cfRule type="cellIs" dxfId="78" priority="81" operator="equal">
      <formula>"Muy Alta"</formula>
    </cfRule>
    <cfRule type="cellIs" dxfId="77" priority="82" operator="equal">
      <formula>"Alta"</formula>
    </cfRule>
    <cfRule type="cellIs" dxfId="76" priority="83" operator="equal">
      <formula>"Media"</formula>
    </cfRule>
    <cfRule type="cellIs" dxfId="75" priority="84" operator="equal">
      <formula>"Baja"</formula>
    </cfRule>
    <cfRule type="cellIs" dxfId="74" priority="85" operator="equal">
      <formula>"Muy Baja"</formula>
    </cfRule>
  </conditionalFormatting>
  <conditionalFormatting sqref="H58">
    <cfRule type="cellIs" dxfId="73" priority="53" operator="equal">
      <formula>"Muy Alta"</formula>
    </cfRule>
    <cfRule type="cellIs" dxfId="72" priority="54" operator="equal">
      <formula>"Alta"</formula>
    </cfRule>
    <cfRule type="cellIs" dxfId="71" priority="55" operator="equal">
      <formula>"Media"</formula>
    </cfRule>
    <cfRule type="cellIs" dxfId="70" priority="56" operator="equal">
      <formula>"Baja"</formula>
    </cfRule>
    <cfRule type="cellIs" dxfId="69" priority="57" operator="equal">
      <formula>"Muy Baja"</formula>
    </cfRule>
  </conditionalFormatting>
  <conditionalFormatting sqref="H64">
    <cfRule type="cellIs" dxfId="68" priority="25" operator="equal">
      <formula>"Muy Alta"</formula>
    </cfRule>
    <cfRule type="cellIs" dxfId="67" priority="26" operator="equal">
      <formula>"Alta"</formula>
    </cfRule>
    <cfRule type="cellIs" dxfId="66" priority="27" operator="equal">
      <formula>"Media"</formula>
    </cfRule>
    <cfRule type="cellIs" dxfId="65" priority="28" operator="equal">
      <formula>"Baja"</formula>
    </cfRule>
    <cfRule type="cellIs" dxfId="64" priority="29" operator="equal">
      <formula>"Muy Baja"</formula>
    </cfRule>
  </conditionalFormatting>
  <conditionalFormatting sqref="K10:K69">
    <cfRule type="containsText" dxfId="63" priority="1" operator="containsText" text="❌">
      <formula>NOT(ISERROR(SEARCH("❌",K10)))</formula>
    </cfRule>
  </conditionalFormatting>
  <conditionalFormatting sqref="L10 L16 L22 L28 L34 L40 L46 L52 L58 L64">
    <cfRule type="cellIs" dxfId="62" priority="314" operator="equal">
      <formula>"Catastrófico"</formula>
    </cfRule>
    <cfRule type="cellIs" dxfId="61" priority="315" operator="equal">
      <formula>"Mayor"</formula>
    </cfRule>
    <cfRule type="cellIs" dxfId="60" priority="316" operator="equal">
      <formula>"Moderado"</formula>
    </cfRule>
    <cfRule type="cellIs" dxfId="59" priority="317" operator="equal">
      <formula>"Menor"</formula>
    </cfRule>
    <cfRule type="cellIs" dxfId="58" priority="318" operator="equal">
      <formula>"Leve"</formula>
    </cfRule>
  </conditionalFormatting>
  <conditionalFormatting sqref="N10">
    <cfRule type="cellIs" dxfId="57" priority="310" operator="equal">
      <formula>"Extremo"</formula>
    </cfRule>
    <cfRule type="cellIs" dxfId="56" priority="311" operator="equal">
      <formula>"Alto"</formula>
    </cfRule>
    <cfRule type="cellIs" dxfId="55" priority="312" operator="equal">
      <formula>"Moderado"</formula>
    </cfRule>
    <cfRule type="cellIs" dxfId="54" priority="313" operator="equal">
      <formula>"Bajo"</formula>
    </cfRule>
  </conditionalFormatting>
  <conditionalFormatting sqref="N16">
    <cfRule type="cellIs" dxfId="53" priority="240" operator="equal">
      <formula>"Extremo"</formula>
    </cfRule>
    <cfRule type="cellIs" dxfId="52" priority="241" operator="equal">
      <formula>"Alto"</formula>
    </cfRule>
    <cfRule type="cellIs" dxfId="51" priority="242" operator="equal">
      <formula>"Moderado"</formula>
    </cfRule>
    <cfRule type="cellIs" dxfId="50" priority="243" operator="equal">
      <formula>"Bajo"</formula>
    </cfRule>
  </conditionalFormatting>
  <conditionalFormatting sqref="N22">
    <cfRule type="cellIs" dxfId="49" priority="212" operator="equal">
      <formula>"Extremo"</formula>
    </cfRule>
    <cfRule type="cellIs" dxfId="48" priority="213" operator="equal">
      <formula>"Alto"</formula>
    </cfRule>
    <cfRule type="cellIs" dxfId="47" priority="214" operator="equal">
      <formula>"Moderado"</formula>
    </cfRule>
    <cfRule type="cellIs" dxfId="46" priority="215" operator="equal">
      <formula>"Bajo"</formula>
    </cfRule>
  </conditionalFormatting>
  <conditionalFormatting sqref="N28">
    <cfRule type="cellIs" dxfId="45" priority="184" operator="equal">
      <formula>"Extremo"</formula>
    </cfRule>
    <cfRule type="cellIs" dxfId="44" priority="185" operator="equal">
      <formula>"Alto"</formula>
    </cfRule>
    <cfRule type="cellIs" dxfId="43" priority="186" operator="equal">
      <formula>"Moderado"</formula>
    </cfRule>
    <cfRule type="cellIs" dxfId="42" priority="187" operator="equal">
      <formula>"Bajo"</formula>
    </cfRule>
  </conditionalFormatting>
  <conditionalFormatting sqref="N34">
    <cfRule type="cellIs" dxfId="41" priority="156" operator="equal">
      <formula>"Extremo"</formula>
    </cfRule>
    <cfRule type="cellIs" dxfId="40" priority="157" operator="equal">
      <formula>"Alto"</formula>
    </cfRule>
    <cfRule type="cellIs" dxfId="39" priority="158" operator="equal">
      <formula>"Moderado"</formula>
    </cfRule>
    <cfRule type="cellIs" dxfId="38" priority="159" operator="equal">
      <formula>"Bajo"</formula>
    </cfRule>
  </conditionalFormatting>
  <conditionalFormatting sqref="N40">
    <cfRule type="cellIs" dxfId="37" priority="128" operator="equal">
      <formula>"Extremo"</formula>
    </cfRule>
    <cfRule type="cellIs" dxfId="36" priority="129" operator="equal">
      <formula>"Alto"</formula>
    </cfRule>
    <cfRule type="cellIs" dxfId="35" priority="130" operator="equal">
      <formula>"Moderado"</formula>
    </cfRule>
    <cfRule type="cellIs" dxfId="34" priority="131" operator="equal">
      <formula>"Bajo"</formula>
    </cfRule>
  </conditionalFormatting>
  <conditionalFormatting sqref="N46">
    <cfRule type="cellIs" dxfId="33" priority="100" operator="equal">
      <formula>"Extremo"</formula>
    </cfRule>
    <cfRule type="cellIs" dxfId="32" priority="101" operator="equal">
      <formula>"Alto"</formula>
    </cfRule>
    <cfRule type="cellIs" dxfId="31" priority="102" operator="equal">
      <formula>"Moderado"</formula>
    </cfRule>
    <cfRule type="cellIs" dxfId="30" priority="103" operator="equal">
      <formula>"Bajo"</formula>
    </cfRule>
  </conditionalFormatting>
  <conditionalFormatting sqref="N52">
    <cfRule type="cellIs" dxfId="29" priority="72" operator="equal">
      <formula>"Extremo"</formula>
    </cfRule>
    <cfRule type="cellIs" dxfId="28" priority="73" operator="equal">
      <formula>"Alto"</formula>
    </cfRule>
    <cfRule type="cellIs" dxfId="27" priority="74" operator="equal">
      <formula>"Moderado"</formula>
    </cfRule>
    <cfRule type="cellIs" dxfId="26" priority="75" operator="equal">
      <formula>"Bajo"</formula>
    </cfRule>
  </conditionalFormatting>
  <conditionalFormatting sqref="N58">
    <cfRule type="cellIs" dxfId="25" priority="44" operator="equal">
      <formula>"Extremo"</formula>
    </cfRule>
    <cfRule type="cellIs" dxfId="24" priority="45" operator="equal">
      <formula>"Alto"</formula>
    </cfRule>
    <cfRule type="cellIs" dxfId="23" priority="46" operator="equal">
      <formula>"Moderado"</formula>
    </cfRule>
    <cfRule type="cellIs" dxfId="22" priority="47" operator="equal">
      <formula>"Bajo"</formula>
    </cfRule>
  </conditionalFormatting>
  <conditionalFormatting sqref="N64">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Y10:Y69">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0:AA69">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0:AC69">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V30" sqref="V30:W31"/>
    </sheetView>
  </sheetViews>
  <sheetFormatPr baseColWidth="10" defaultRowHeight="15" x14ac:dyDescent="0.25"/>
  <cols>
    <col min="2" max="39" width="5.7109375" customWidth="1"/>
    <col min="41" max="46" width="5.7109375" customWidth="1"/>
  </cols>
  <sheetData>
    <row r="1" spans="1:99" x14ac:dyDescent="0.2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row>
    <row r="2" spans="1:99" ht="18" customHeight="1" x14ac:dyDescent="0.25">
      <c r="A2" s="80"/>
      <c r="B2" s="436" t="s">
        <v>160</v>
      </c>
      <c r="C2" s="436"/>
      <c r="D2" s="436"/>
      <c r="E2" s="436"/>
      <c r="F2" s="436"/>
      <c r="G2" s="436"/>
      <c r="H2" s="436"/>
      <c r="I2" s="436"/>
      <c r="J2" s="404" t="s">
        <v>2</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row>
    <row r="3" spans="1:99" ht="18.75" customHeight="1" x14ac:dyDescent="0.25">
      <c r="A3" s="80"/>
      <c r="B3" s="436"/>
      <c r="C3" s="436"/>
      <c r="D3" s="436"/>
      <c r="E3" s="436"/>
      <c r="F3" s="436"/>
      <c r="G3" s="436"/>
      <c r="H3" s="436"/>
      <c r="I3" s="436"/>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row>
    <row r="4" spans="1:99" ht="15" customHeight="1" x14ac:dyDescent="0.25">
      <c r="A4" s="80"/>
      <c r="B4" s="436"/>
      <c r="C4" s="436"/>
      <c r="D4" s="436"/>
      <c r="E4" s="436"/>
      <c r="F4" s="436"/>
      <c r="G4" s="436"/>
      <c r="H4" s="436"/>
      <c r="I4" s="436"/>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row>
    <row r="5" spans="1:99" ht="15.75" thickBot="1" x14ac:dyDescent="0.3">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row>
    <row r="6" spans="1:99" ht="15" customHeight="1" x14ac:dyDescent="0.25">
      <c r="A6" s="80"/>
      <c r="B6" s="351" t="s">
        <v>4</v>
      </c>
      <c r="C6" s="351"/>
      <c r="D6" s="352"/>
      <c r="E6" s="389" t="s">
        <v>116</v>
      </c>
      <c r="F6" s="390"/>
      <c r="G6" s="390"/>
      <c r="H6" s="390"/>
      <c r="I6" s="391"/>
      <c r="J6" s="400" t="str">
        <f>IF(AND('Mapa final'!$H$10="Muy Alta",'Mapa final'!$L$10="Leve"),CONCATENATE("R",'Mapa final'!$A$10),"")</f>
        <v/>
      </c>
      <c r="K6" s="401"/>
      <c r="L6" s="401" t="str">
        <f ca="1">IF(AND('Mapa final'!$H$16="Muy Alta",'Mapa final'!$L$16="Leve"),CONCATENATE("R",'Mapa final'!$A$16),"")</f>
        <v/>
      </c>
      <c r="M6" s="401"/>
      <c r="N6" s="401" t="str">
        <f ca="1">IF(AND('Mapa final'!$H$22="Muy Alta",'Mapa final'!$L$22="Leve"),CONCATENATE("R",'Mapa final'!$A$22),"")</f>
        <v/>
      </c>
      <c r="O6" s="403"/>
      <c r="P6" s="400" t="str">
        <f>IF(AND('Mapa final'!$H$10="Muy Alta",'Mapa final'!$L$10="Menor"),CONCATENATE("R",'Mapa final'!$A$10),"")</f>
        <v/>
      </c>
      <c r="Q6" s="401"/>
      <c r="R6" s="401" t="str">
        <f ca="1">IF(AND('Mapa final'!$H$16="Muy Alta",'Mapa final'!$L$16="Menor"),CONCATENATE("R",'Mapa final'!$A$16),"")</f>
        <v/>
      </c>
      <c r="S6" s="401"/>
      <c r="T6" s="401" t="str">
        <f ca="1">IF(AND('Mapa final'!$H$22="Muy Alta",'Mapa final'!$L$22="Menor"),CONCATENATE("R",'Mapa final'!$A$22),"")</f>
        <v/>
      </c>
      <c r="U6" s="403"/>
      <c r="V6" s="400" t="str">
        <f>IF(AND('Mapa final'!$H$10="Muy Alta",'Mapa final'!$L$10="Moderado"),CONCATENATE("R",'Mapa final'!$A$10),"")</f>
        <v/>
      </c>
      <c r="W6" s="401"/>
      <c r="X6" s="401" t="str">
        <f ca="1">IF(AND('Mapa final'!$H$16="Muy Alta",'Mapa final'!$L$16="Moderado"),CONCATENATE("R",'Mapa final'!$A$16),"")</f>
        <v>R1</v>
      </c>
      <c r="Y6" s="401"/>
      <c r="Z6" s="401" t="str">
        <f ca="1">IF(AND('Mapa final'!$H$22="Muy Alta",'Mapa final'!$L$22="Moderado"),CONCATENATE("R",'Mapa final'!$A$22),"")</f>
        <v/>
      </c>
      <c r="AA6" s="403"/>
      <c r="AB6" s="400" t="str">
        <f>IF(AND('Mapa final'!$H$10="Muy Alta",'Mapa final'!$L$10="Mayor"),CONCATENATE("R",'Mapa final'!$A$10),"")</f>
        <v/>
      </c>
      <c r="AC6" s="401"/>
      <c r="AD6" s="401" t="str">
        <f ca="1">IF(AND('Mapa final'!$H$16="Muy Alta",'Mapa final'!$L$16="Mayor"),CONCATENATE("R",'Mapa final'!$A$16),"")</f>
        <v/>
      </c>
      <c r="AE6" s="401"/>
      <c r="AF6" s="401" t="str">
        <f ca="1">IF(AND('Mapa final'!$H$22="Muy Alta",'Mapa final'!$L$22="Mayor"),CONCATENATE("R",'Mapa final'!$A$22),"")</f>
        <v/>
      </c>
      <c r="AG6" s="403"/>
      <c r="AH6" s="415" t="str">
        <f>IF(AND('Mapa final'!$H$10="Muy Alta",'Mapa final'!$L$10="Catastrófico"),CONCATENATE("R",'Mapa final'!$A$10),"")</f>
        <v/>
      </c>
      <c r="AI6" s="416"/>
      <c r="AJ6" s="416" t="str">
        <f ca="1">IF(AND('Mapa final'!$H$16="Muy Alta",'Mapa final'!$L$16="Catastrófico"),CONCATENATE("R",'Mapa final'!$A$16),"")</f>
        <v/>
      </c>
      <c r="AK6" s="416"/>
      <c r="AL6" s="416" t="str">
        <f ca="1">IF(AND('Mapa final'!$H$22="Muy Alta",'Mapa final'!$L$22="Catastrófico"),CONCATENATE("R",'Mapa final'!$A$22),"")</f>
        <v/>
      </c>
      <c r="AM6" s="417"/>
      <c r="AO6" s="353" t="s">
        <v>79</v>
      </c>
      <c r="AP6" s="354"/>
      <c r="AQ6" s="354"/>
      <c r="AR6" s="354"/>
      <c r="AS6" s="354"/>
      <c r="AT6" s="355"/>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row>
    <row r="7" spans="1:99" ht="15" customHeight="1" x14ac:dyDescent="0.25">
      <c r="A7" s="80"/>
      <c r="B7" s="351"/>
      <c r="C7" s="351"/>
      <c r="D7" s="352"/>
      <c r="E7" s="392"/>
      <c r="F7" s="393"/>
      <c r="G7" s="393"/>
      <c r="H7" s="393"/>
      <c r="I7" s="394"/>
      <c r="J7" s="402"/>
      <c r="K7" s="398"/>
      <c r="L7" s="398"/>
      <c r="M7" s="398"/>
      <c r="N7" s="398"/>
      <c r="O7" s="399"/>
      <c r="P7" s="402"/>
      <c r="Q7" s="398"/>
      <c r="R7" s="398"/>
      <c r="S7" s="398"/>
      <c r="T7" s="398"/>
      <c r="U7" s="399"/>
      <c r="V7" s="402"/>
      <c r="W7" s="398"/>
      <c r="X7" s="398"/>
      <c r="Y7" s="398"/>
      <c r="Z7" s="398"/>
      <c r="AA7" s="399"/>
      <c r="AB7" s="402"/>
      <c r="AC7" s="398"/>
      <c r="AD7" s="398"/>
      <c r="AE7" s="398"/>
      <c r="AF7" s="398"/>
      <c r="AG7" s="399"/>
      <c r="AH7" s="409"/>
      <c r="AI7" s="410"/>
      <c r="AJ7" s="410"/>
      <c r="AK7" s="410"/>
      <c r="AL7" s="410"/>
      <c r="AM7" s="411"/>
      <c r="AN7" s="80"/>
      <c r="AO7" s="356"/>
      <c r="AP7" s="357"/>
      <c r="AQ7" s="357"/>
      <c r="AR7" s="357"/>
      <c r="AS7" s="357"/>
      <c r="AT7" s="358"/>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row>
    <row r="8" spans="1:99" ht="15" customHeight="1" x14ac:dyDescent="0.25">
      <c r="A8" s="80"/>
      <c r="B8" s="351"/>
      <c r="C8" s="351"/>
      <c r="D8" s="352"/>
      <c r="E8" s="392"/>
      <c r="F8" s="393"/>
      <c r="G8" s="393"/>
      <c r="H8" s="393"/>
      <c r="I8" s="394"/>
      <c r="J8" s="402" t="str">
        <f ca="1">IF(AND('Mapa final'!$H$28="Muy Alta",'Mapa final'!$L$28="Leve"),CONCATENATE("R",'Mapa final'!$A$28),"")</f>
        <v/>
      </c>
      <c r="K8" s="398"/>
      <c r="L8" s="398" t="str">
        <f ca="1">IF(AND('Mapa final'!$H$34="Muy Alta",'Mapa final'!$L$34="Leve"),CONCATENATE("R",'Mapa final'!$A$34),"")</f>
        <v/>
      </c>
      <c r="M8" s="398"/>
      <c r="N8" s="398" t="str">
        <f ca="1">IF(AND('Mapa final'!$H$40="Muy Alta",'Mapa final'!$L$40="Leve"),CONCATENATE("R",'Mapa final'!$A$40),"")</f>
        <v/>
      </c>
      <c r="O8" s="399"/>
      <c r="P8" s="402" t="str">
        <f ca="1">IF(AND('Mapa final'!$H$28="Muy Alta",'Mapa final'!$L$28="Menor"),CONCATENATE("R",'Mapa final'!$A$28),"")</f>
        <v/>
      </c>
      <c r="Q8" s="398"/>
      <c r="R8" s="398" t="str">
        <f ca="1">IF(AND('Mapa final'!$H$34="Muy Alta",'Mapa final'!$L$34="Menor"),CONCATENATE("R",'Mapa final'!$A$34),"")</f>
        <v/>
      </c>
      <c r="S8" s="398"/>
      <c r="T8" s="398" t="str">
        <f ca="1">IF(AND('Mapa final'!$H$40="Muy Alta",'Mapa final'!$L$40="Menor"),CONCATENATE("R",'Mapa final'!$A$40),"")</f>
        <v/>
      </c>
      <c r="U8" s="399"/>
      <c r="V8" s="402" t="str">
        <f ca="1">IF(AND('Mapa final'!$H$28="Muy Alta",'Mapa final'!$L$28="Moderado"),CONCATENATE("R",'Mapa final'!$A$28),"")</f>
        <v/>
      </c>
      <c r="W8" s="398"/>
      <c r="X8" s="398" t="str">
        <f ca="1">IF(AND('Mapa final'!$H$34="Muy Alta",'Mapa final'!$L$34="Moderado"),CONCATENATE("R",'Mapa final'!$A$34),"")</f>
        <v/>
      </c>
      <c r="Y8" s="398"/>
      <c r="Z8" s="398" t="str">
        <f ca="1">IF(AND('Mapa final'!$H$40="Muy Alta",'Mapa final'!$L$40="Moderado"),CONCATENATE("R",'Mapa final'!$A$40),"")</f>
        <v/>
      </c>
      <c r="AA8" s="399"/>
      <c r="AB8" s="402" t="str">
        <f ca="1">IF(AND('Mapa final'!$H$28="Muy Alta",'Mapa final'!$L$28="Mayor"),CONCATENATE("R",'Mapa final'!$A$28),"")</f>
        <v/>
      </c>
      <c r="AC8" s="398"/>
      <c r="AD8" s="398" t="str">
        <f ca="1">IF(AND('Mapa final'!$H$34="Muy Alta",'Mapa final'!$L$34="Mayor"),CONCATENATE("R",'Mapa final'!$A$34),"")</f>
        <v/>
      </c>
      <c r="AE8" s="398"/>
      <c r="AF8" s="398" t="str">
        <f ca="1">IF(AND('Mapa final'!$H$40="Muy Alta",'Mapa final'!$L$40="Mayor"),CONCATENATE("R",'Mapa final'!$A$40),"")</f>
        <v/>
      </c>
      <c r="AG8" s="399"/>
      <c r="AH8" s="409" t="str">
        <f ca="1">IF(AND('Mapa final'!$H$28="Muy Alta",'Mapa final'!$L$28="Catastrófico"),CONCATENATE("R",'Mapa final'!$A$28),"")</f>
        <v/>
      </c>
      <c r="AI8" s="410"/>
      <c r="AJ8" s="410" t="str">
        <f ca="1">IF(AND('Mapa final'!$H$34="Muy Alta",'Mapa final'!$L$34="Catastrófico"),CONCATENATE("R",'Mapa final'!$A$34),"")</f>
        <v/>
      </c>
      <c r="AK8" s="410"/>
      <c r="AL8" s="410" t="str">
        <f ca="1">IF(AND('Mapa final'!$H$40="Muy Alta",'Mapa final'!$L$40="Catastrófico"),CONCATENATE("R",'Mapa final'!$A$40),"")</f>
        <v/>
      </c>
      <c r="AM8" s="411"/>
      <c r="AN8" s="80"/>
      <c r="AO8" s="356"/>
      <c r="AP8" s="357"/>
      <c r="AQ8" s="357"/>
      <c r="AR8" s="357"/>
      <c r="AS8" s="357"/>
      <c r="AT8" s="358"/>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row>
    <row r="9" spans="1:99" ht="15" customHeight="1" x14ac:dyDescent="0.25">
      <c r="A9" s="80"/>
      <c r="B9" s="351"/>
      <c r="C9" s="351"/>
      <c r="D9" s="352"/>
      <c r="E9" s="392"/>
      <c r="F9" s="393"/>
      <c r="G9" s="393"/>
      <c r="H9" s="393"/>
      <c r="I9" s="394"/>
      <c r="J9" s="402"/>
      <c r="K9" s="398"/>
      <c r="L9" s="398"/>
      <c r="M9" s="398"/>
      <c r="N9" s="398"/>
      <c r="O9" s="399"/>
      <c r="P9" s="402"/>
      <c r="Q9" s="398"/>
      <c r="R9" s="398"/>
      <c r="S9" s="398"/>
      <c r="T9" s="398"/>
      <c r="U9" s="399"/>
      <c r="V9" s="402"/>
      <c r="W9" s="398"/>
      <c r="X9" s="398"/>
      <c r="Y9" s="398"/>
      <c r="Z9" s="398"/>
      <c r="AA9" s="399"/>
      <c r="AB9" s="402"/>
      <c r="AC9" s="398"/>
      <c r="AD9" s="398"/>
      <c r="AE9" s="398"/>
      <c r="AF9" s="398"/>
      <c r="AG9" s="399"/>
      <c r="AH9" s="409"/>
      <c r="AI9" s="410"/>
      <c r="AJ9" s="410"/>
      <c r="AK9" s="410"/>
      <c r="AL9" s="410"/>
      <c r="AM9" s="411"/>
      <c r="AN9" s="80"/>
      <c r="AO9" s="356"/>
      <c r="AP9" s="357"/>
      <c r="AQ9" s="357"/>
      <c r="AR9" s="357"/>
      <c r="AS9" s="357"/>
      <c r="AT9" s="358"/>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row>
    <row r="10" spans="1:99" ht="15" customHeight="1" x14ac:dyDescent="0.25">
      <c r="A10" s="80"/>
      <c r="B10" s="351"/>
      <c r="C10" s="351"/>
      <c r="D10" s="352"/>
      <c r="E10" s="392"/>
      <c r="F10" s="393"/>
      <c r="G10" s="393"/>
      <c r="H10" s="393"/>
      <c r="I10" s="394"/>
      <c r="J10" s="402" t="str">
        <f ca="1">IF(AND('Mapa final'!$H$46="Muy Alta",'Mapa final'!$L$46="Leve"),CONCATENATE("R",'Mapa final'!$A$46),"")</f>
        <v/>
      </c>
      <c r="K10" s="398"/>
      <c r="L10" s="398" t="str">
        <f ca="1">IF(AND('Mapa final'!$H$52="Muy Alta",'Mapa final'!$L$52="Leve"),CONCATENATE("R",'Mapa final'!$A$52),"")</f>
        <v/>
      </c>
      <c r="M10" s="398"/>
      <c r="N10" s="398" t="str">
        <f ca="1">IF(AND('Mapa final'!$H$58="Muy Alta",'Mapa final'!$L$58="Leve"),CONCATENATE("R",'Mapa final'!$A$58),"")</f>
        <v/>
      </c>
      <c r="O10" s="399"/>
      <c r="P10" s="402" t="str">
        <f ca="1">IF(AND('Mapa final'!$H$46="Muy Alta",'Mapa final'!$L$46="Menor"),CONCATENATE("R",'Mapa final'!$A$46),"")</f>
        <v/>
      </c>
      <c r="Q10" s="398"/>
      <c r="R10" s="398" t="str">
        <f ca="1">IF(AND('Mapa final'!$H$52="Muy Alta",'Mapa final'!$L$52="Menor"),CONCATENATE("R",'Mapa final'!$A$52),"")</f>
        <v/>
      </c>
      <c r="S10" s="398"/>
      <c r="T10" s="398" t="str">
        <f ca="1">IF(AND('Mapa final'!$H$58="Muy Alta",'Mapa final'!$L$58="Menor"),CONCATENATE("R",'Mapa final'!$A$58),"")</f>
        <v/>
      </c>
      <c r="U10" s="399"/>
      <c r="V10" s="402" t="str">
        <f ca="1">IF(AND('Mapa final'!$H$46="Muy Alta",'Mapa final'!$L$46="Moderado"),CONCATENATE("R",'Mapa final'!$A$46),"")</f>
        <v/>
      </c>
      <c r="W10" s="398"/>
      <c r="X10" s="398" t="str">
        <f ca="1">IF(AND('Mapa final'!$H$52="Muy Alta",'Mapa final'!$L$52="Moderado"),CONCATENATE("R",'Mapa final'!$A$52),"")</f>
        <v/>
      </c>
      <c r="Y10" s="398"/>
      <c r="Z10" s="398" t="str">
        <f ca="1">IF(AND('Mapa final'!$H$58="Muy Alta",'Mapa final'!$L$58="Moderado"),CONCATENATE("R",'Mapa final'!$A$58),"")</f>
        <v/>
      </c>
      <c r="AA10" s="399"/>
      <c r="AB10" s="402" t="str">
        <f ca="1">IF(AND('Mapa final'!$H$46="Muy Alta",'Mapa final'!$L$46="Mayor"),CONCATENATE("R",'Mapa final'!$A$46),"")</f>
        <v/>
      </c>
      <c r="AC10" s="398"/>
      <c r="AD10" s="398" t="str">
        <f ca="1">IF(AND('Mapa final'!$H$52="Muy Alta",'Mapa final'!$L$52="Mayor"),CONCATENATE("R",'Mapa final'!$A$52),"")</f>
        <v/>
      </c>
      <c r="AE10" s="398"/>
      <c r="AF10" s="398" t="str">
        <f ca="1">IF(AND('Mapa final'!$H$58="Muy Alta",'Mapa final'!$L$58="Mayor"),CONCATENATE("R",'Mapa final'!$A$58),"")</f>
        <v/>
      </c>
      <c r="AG10" s="399"/>
      <c r="AH10" s="409" t="str">
        <f ca="1">IF(AND('Mapa final'!$H$46="Muy Alta",'Mapa final'!$L$46="Catastrófico"),CONCATENATE("R",'Mapa final'!$A$46),"")</f>
        <v/>
      </c>
      <c r="AI10" s="410"/>
      <c r="AJ10" s="410" t="str">
        <f ca="1">IF(AND('Mapa final'!$H$52="Muy Alta",'Mapa final'!$L$52="Catastrófico"),CONCATENATE("R",'Mapa final'!$A$52),"")</f>
        <v/>
      </c>
      <c r="AK10" s="410"/>
      <c r="AL10" s="410" t="str">
        <f ca="1">IF(AND('Mapa final'!$H$58="Muy Alta",'Mapa final'!$L$58="Catastrófico"),CONCATENATE("R",'Mapa final'!$A$58),"")</f>
        <v/>
      </c>
      <c r="AM10" s="411"/>
      <c r="AN10" s="80"/>
      <c r="AO10" s="356"/>
      <c r="AP10" s="357"/>
      <c r="AQ10" s="357"/>
      <c r="AR10" s="357"/>
      <c r="AS10" s="357"/>
      <c r="AT10" s="358"/>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row>
    <row r="11" spans="1:99" ht="15" customHeight="1" x14ac:dyDescent="0.25">
      <c r="A11" s="80"/>
      <c r="B11" s="351"/>
      <c r="C11" s="351"/>
      <c r="D11" s="352"/>
      <c r="E11" s="392"/>
      <c r="F11" s="393"/>
      <c r="G11" s="393"/>
      <c r="H11" s="393"/>
      <c r="I11" s="394"/>
      <c r="J11" s="402"/>
      <c r="K11" s="398"/>
      <c r="L11" s="398"/>
      <c r="M11" s="398"/>
      <c r="N11" s="398"/>
      <c r="O11" s="399"/>
      <c r="P11" s="402"/>
      <c r="Q11" s="398"/>
      <c r="R11" s="398"/>
      <c r="S11" s="398"/>
      <c r="T11" s="398"/>
      <c r="U11" s="399"/>
      <c r="V11" s="402"/>
      <c r="W11" s="398"/>
      <c r="X11" s="398"/>
      <c r="Y11" s="398"/>
      <c r="Z11" s="398"/>
      <c r="AA11" s="399"/>
      <c r="AB11" s="402"/>
      <c r="AC11" s="398"/>
      <c r="AD11" s="398"/>
      <c r="AE11" s="398"/>
      <c r="AF11" s="398"/>
      <c r="AG11" s="399"/>
      <c r="AH11" s="409"/>
      <c r="AI11" s="410"/>
      <c r="AJ11" s="410"/>
      <c r="AK11" s="410"/>
      <c r="AL11" s="410"/>
      <c r="AM11" s="411"/>
      <c r="AN11" s="80"/>
      <c r="AO11" s="356"/>
      <c r="AP11" s="357"/>
      <c r="AQ11" s="357"/>
      <c r="AR11" s="357"/>
      <c r="AS11" s="357"/>
      <c r="AT11" s="358"/>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row>
    <row r="12" spans="1:99" ht="15" customHeight="1" x14ac:dyDescent="0.25">
      <c r="A12" s="80"/>
      <c r="B12" s="351"/>
      <c r="C12" s="351"/>
      <c r="D12" s="352"/>
      <c r="E12" s="392"/>
      <c r="F12" s="393"/>
      <c r="G12" s="393"/>
      <c r="H12" s="393"/>
      <c r="I12" s="394"/>
      <c r="J12" s="402" t="str">
        <f ca="1">IF(AND('Mapa final'!$H$64="Muy Alta",'Mapa final'!$L$64="Leve"),CONCATENATE("R",'Mapa final'!$A$64),"")</f>
        <v/>
      </c>
      <c r="K12" s="398"/>
      <c r="L12" s="398" t="str">
        <f>IF(AND('Mapa final'!$H$70="Muy Alta",'Mapa final'!$L$70="Leve"),CONCATENATE("R",'Mapa final'!$A$70),"")</f>
        <v/>
      </c>
      <c r="M12" s="398"/>
      <c r="N12" s="398" t="str">
        <f>IF(AND('Mapa final'!$H$76="Muy Alta",'Mapa final'!$L$76="Leve"),CONCATENATE("R",'Mapa final'!$A$76),"")</f>
        <v/>
      </c>
      <c r="O12" s="399"/>
      <c r="P12" s="402" t="str">
        <f ca="1">IF(AND('Mapa final'!$H$64="Muy Alta",'Mapa final'!$L$64="Menor"),CONCATENATE("R",'Mapa final'!$A$64),"")</f>
        <v/>
      </c>
      <c r="Q12" s="398"/>
      <c r="R12" s="398" t="str">
        <f>IF(AND('Mapa final'!$H$70="Muy Alta",'Mapa final'!$L$70="Menor"),CONCATENATE("R",'Mapa final'!$A$70),"")</f>
        <v/>
      </c>
      <c r="S12" s="398"/>
      <c r="T12" s="398" t="str">
        <f>IF(AND('Mapa final'!$H$76="Muy Alta",'Mapa final'!$L$76="Menor"),CONCATENATE("R",'Mapa final'!$A$76),"")</f>
        <v/>
      </c>
      <c r="U12" s="399"/>
      <c r="V12" s="402" t="str">
        <f ca="1">IF(AND('Mapa final'!$H$64="Muy Alta",'Mapa final'!$L$64="Moderado"),CONCATENATE("R",'Mapa final'!$A$64),"")</f>
        <v/>
      </c>
      <c r="W12" s="398"/>
      <c r="X12" s="398" t="str">
        <f>IF(AND('Mapa final'!$H$70="Muy Alta",'Mapa final'!$L$70="Moderado"),CONCATENATE("R",'Mapa final'!$A$70),"")</f>
        <v/>
      </c>
      <c r="Y12" s="398"/>
      <c r="Z12" s="398" t="str">
        <f>IF(AND('Mapa final'!$H$76="Muy Alta",'Mapa final'!$L$76="Moderado"),CONCATENATE("R",'Mapa final'!$A$76),"")</f>
        <v/>
      </c>
      <c r="AA12" s="399"/>
      <c r="AB12" s="402" t="str">
        <f ca="1">IF(AND('Mapa final'!$H$64="Muy Alta",'Mapa final'!$L$64="Mayor"),CONCATENATE("R",'Mapa final'!$A$64),"")</f>
        <v/>
      </c>
      <c r="AC12" s="398"/>
      <c r="AD12" s="398" t="str">
        <f>IF(AND('Mapa final'!$H$70="Muy Alta",'Mapa final'!$L$70="Mayor"),CONCATENATE("R",'Mapa final'!$A$70),"")</f>
        <v/>
      </c>
      <c r="AE12" s="398"/>
      <c r="AF12" s="398" t="str">
        <f>IF(AND('Mapa final'!$H$76="Muy Alta",'Mapa final'!$L$76="Mayor"),CONCATENATE("R",'Mapa final'!$A$76),"")</f>
        <v/>
      </c>
      <c r="AG12" s="399"/>
      <c r="AH12" s="409" t="str">
        <f ca="1">IF(AND('Mapa final'!$H$64="Muy Alta",'Mapa final'!$L$64="Catastrófico"),CONCATENATE("R",'Mapa final'!$A$64),"")</f>
        <v/>
      </c>
      <c r="AI12" s="410"/>
      <c r="AJ12" s="410" t="str">
        <f>IF(AND('Mapa final'!$H$70="Muy Alta",'Mapa final'!$L$70="Catastrófico"),CONCATENATE("R",'Mapa final'!$A$70),"")</f>
        <v/>
      </c>
      <c r="AK12" s="410"/>
      <c r="AL12" s="410" t="str">
        <f>IF(AND('Mapa final'!$H$76="Muy Alta",'Mapa final'!$L$76="Catastrófico"),CONCATENATE("R",'Mapa final'!$A$76),"")</f>
        <v/>
      </c>
      <c r="AM12" s="411"/>
      <c r="AN12" s="80"/>
      <c r="AO12" s="356"/>
      <c r="AP12" s="357"/>
      <c r="AQ12" s="357"/>
      <c r="AR12" s="357"/>
      <c r="AS12" s="357"/>
      <c r="AT12" s="358"/>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row>
    <row r="13" spans="1:99" ht="15.75" customHeight="1" thickBot="1" x14ac:dyDescent="0.3">
      <c r="A13" s="80"/>
      <c r="B13" s="351"/>
      <c r="C13" s="351"/>
      <c r="D13" s="352"/>
      <c r="E13" s="395"/>
      <c r="F13" s="396"/>
      <c r="G13" s="396"/>
      <c r="H13" s="396"/>
      <c r="I13" s="397"/>
      <c r="J13" s="402"/>
      <c r="K13" s="398"/>
      <c r="L13" s="398"/>
      <c r="M13" s="398"/>
      <c r="N13" s="398"/>
      <c r="O13" s="399"/>
      <c r="P13" s="402"/>
      <c r="Q13" s="398"/>
      <c r="R13" s="398"/>
      <c r="S13" s="398"/>
      <c r="T13" s="398"/>
      <c r="U13" s="399"/>
      <c r="V13" s="402"/>
      <c r="W13" s="398"/>
      <c r="X13" s="398"/>
      <c r="Y13" s="398"/>
      <c r="Z13" s="398"/>
      <c r="AA13" s="399"/>
      <c r="AB13" s="402"/>
      <c r="AC13" s="398"/>
      <c r="AD13" s="398"/>
      <c r="AE13" s="398"/>
      <c r="AF13" s="398"/>
      <c r="AG13" s="399"/>
      <c r="AH13" s="412"/>
      <c r="AI13" s="413"/>
      <c r="AJ13" s="413"/>
      <c r="AK13" s="413"/>
      <c r="AL13" s="413"/>
      <c r="AM13" s="414"/>
      <c r="AN13" s="80"/>
      <c r="AO13" s="359"/>
      <c r="AP13" s="360"/>
      <c r="AQ13" s="360"/>
      <c r="AR13" s="360"/>
      <c r="AS13" s="360"/>
      <c r="AT13" s="361"/>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row>
    <row r="14" spans="1:99" ht="15" customHeight="1" x14ac:dyDescent="0.25">
      <c r="A14" s="80"/>
      <c r="B14" s="351"/>
      <c r="C14" s="351"/>
      <c r="D14" s="352"/>
      <c r="E14" s="389" t="s">
        <v>115</v>
      </c>
      <c r="F14" s="390"/>
      <c r="G14" s="390"/>
      <c r="H14" s="390"/>
      <c r="I14" s="390"/>
      <c r="J14" s="424" t="str">
        <f>IF(AND('Mapa final'!$H$10="Alta",'Mapa final'!$L$10="Leve"),CONCATENATE("R",'Mapa final'!$A$10),"")</f>
        <v/>
      </c>
      <c r="K14" s="425"/>
      <c r="L14" s="425" t="str">
        <f ca="1">IF(AND('Mapa final'!$H$16="Alta",'Mapa final'!$L$16="Leve"),CONCATENATE("R",'Mapa final'!$A$16),"")</f>
        <v/>
      </c>
      <c r="M14" s="425"/>
      <c r="N14" s="425" t="str">
        <f ca="1">IF(AND('Mapa final'!$H$22="Alta",'Mapa final'!$L$22="Leve"),CONCATENATE("R",'Mapa final'!$A$22),"")</f>
        <v/>
      </c>
      <c r="O14" s="426"/>
      <c r="P14" s="424" t="str">
        <f>IF(AND('Mapa final'!$H$10="Alta",'Mapa final'!$L$10="Menor"),CONCATENATE("R",'Mapa final'!$A$10),"")</f>
        <v/>
      </c>
      <c r="Q14" s="425"/>
      <c r="R14" s="425" t="str">
        <f ca="1">IF(AND('Mapa final'!$H$16="Alta",'Mapa final'!$L$16="Menor"),CONCATENATE("R",'Mapa final'!$A$16),"")</f>
        <v/>
      </c>
      <c r="S14" s="425"/>
      <c r="T14" s="425" t="str">
        <f ca="1">IF(AND('Mapa final'!$H$22="Alta",'Mapa final'!$L$22="Menor"),CONCATENATE("R",'Mapa final'!$A$22),"")</f>
        <v/>
      </c>
      <c r="U14" s="426"/>
      <c r="V14" s="400" t="str">
        <f>IF(AND('Mapa final'!$H$10="Alta",'Mapa final'!$L$10="Moderado"),CONCATENATE("R",'Mapa final'!$A$10),"")</f>
        <v/>
      </c>
      <c r="W14" s="401"/>
      <c r="X14" s="401" t="str">
        <f ca="1">IF(AND('Mapa final'!$H$16="Alta",'Mapa final'!$L$16="Moderado"),CONCATENATE("R",'Mapa final'!$A$16),"")</f>
        <v/>
      </c>
      <c r="Y14" s="401"/>
      <c r="Z14" s="401" t="str">
        <f ca="1">IF(AND('Mapa final'!$H$22="Alta",'Mapa final'!$L$22="Moderado"),CONCATENATE("R",'Mapa final'!$A$22),"")</f>
        <v>R2</v>
      </c>
      <c r="AA14" s="403"/>
      <c r="AB14" s="400" t="str">
        <f>IF(AND('Mapa final'!$H$10="Alta",'Mapa final'!$L$10="Mayor"),CONCATENATE("R",'Mapa final'!$A$10),"")</f>
        <v/>
      </c>
      <c r="AC14" s="401"/>
      <c r="AD14" s="401" t="str">
        <f ca="1">IF(AND('Mapa final'!$H$16="Alta",'Mapa final'!$L$16="Mayor"),CONCATENATE("R",'Mapa final'!$A$16),"")</f>
        <v/>
      </c>
      <c r="AE14" s="401"/>
      <c r="AF14" s="401" t="str">
        <f ca="1">IF(AND('Mapa final'!$H$22="Alta",'Mapa final'!$L$22="Mayor"),CONCATENATE("R",'Mapa final'!$A$22),"")</f>
        <v/>
      </c>
      <c r="AG14" s="403"/>
      <c r="AH14" s="415" t="str">
        <f>IF(AND('Mapa final'!$H$10="Alta",'Mapa final'!$L$10="Catastrófico"),CONCATENATE("R",'Mapa final'!$A$10),"")</f>
        <v/>
      </c>
      <c r="AI14" s="416"/>
      <c r="AJ14" s="416" t="str">
        <f ca="1">IF(AND('Mapa final'!$H$16="Alta",'Mapa final'!$L$16="Catastrófico"),CONCATENATE("R",'Mapa final'!$A$16),"")</f>
        <v/>
      </c>
      <c r="AK14" s="416"/>
      <c r="AL14" s="416" t="str">
        <f ca="1">IF(AND('Mapa final'!$H$22="Alta",'Mapa final'!$L$22="Catastrófico"),CONCATENATE("R",'Mapa final'!$A$22),"")</f>
        <v/>
      </c>
      <c r="AM14" s="417"/>
      <c r="AN14" s="80"/>
      <c r="AO14" s="362" t="s">
        <v>80</v>
      </c>
      <c r="AP14" s="363"/>
      <c r="AQ14" s="363"/>
      <c r="AR14" s="363"/>
      <c r="AS14" s="363"/>
      <c r="AT14" s="364"/>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row>
    <row r="15" spans="1:99" ht="15" customHeight="1" x14ac:dyDescent="0.25">
      <c r="A15" s="80"/>
      <c r="B15" s="351"/>
      <c r="C15" s="351"/>
      <c r="D15" s="352"/>
      <c r="E15" s="392"/>
      <c r="F15" s="393"/>
      <c r="G15" s="393"/>
      <c r="H15" s="393"/>
      <c r="I15" s="393"/>
      <c r="J15" s="418"/>
      <c r="K15" s="419"/>
      <c r="L15" s="419"/>
      <c r="M15" s="419"/>
      <c r="N15" s="419"/>
      <c r="O15" s="420"/>
      <c r="P15" s="418"/>
      <c r="Q15" s="419"/>
      <c r="R15" s="419"/>
      <c r="S15" s="419"/>
      <c r="T15" s="419"/>
      <c r="U15" s="420"/>
      <c r="V15" s="402"/>
      <c r="W15" s="398"/>
      <c r="X15" s="398"/>
      <c r="Y15" s="398"/>
      <c r="Z15" s="398"/>
      <c r="AA15" s="399"/>
      <c r="AB15" s="402"/>
      <c r="AC15" s="398"/>
      <c r="AD15" s="398"/>
      <c r="AE15" s="398"/>
      <c r="AF15" s="398"/>
      <c r="AG15" s="399"/>
      <c r="AH15" s="409"/>
      <c r="AI15" s="410"/>
      <c r="AJ15" s="410"/>
      <c r="AK15" s="410"/>
      <c r="AL15" s="410"/>
      <c r="AM15" s="411"/>
      <c r="AN15" s="80"/>
      <c r="AO15" s="365"/>
      <c r="AP15" s="366"/>
      <c r="AQ15" s="366"/>
      <c r="AR15" s="366"/>
      <c r="AS15" s="366"/>
      <c r="AT15" s="367"/>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1:99" ht="15" customHeight="1" x14ac:dyDescent="0.25">
      <c r="A16" s="80"/>
      <c r="B16" s="351"/>
      <c r="C16" s="351"/>
      <c r="D16" s="352"/>
      <c r="E16" s="392"/>
      <c r="F16" s="393"/>
      <c r="G16" s="393"/>
      <c r="H16" s="393"/>
      <c r="I16" s="393"/>
      <c r="J16" s="418" t="str">
        <f ca="1">IF(AND('Mapa final'!$H$28="Alta",'Mapa final'!$L$28="Leve"),CONCATENATE("R",'Mapa final'!$A$28),"")</f>
        <v/>
      </c>
      <c r="K16" s="419"/>
      <c r="L16" s="419" t="str">
        <f ca="1">IF(AND('Mapa final'!$H$34="Alta",'Mapa final'!$L$34="Leve"),CONCATENATE("R",'Mapa final'!$A$34),"")</f>
        <v/>
      </c>
      <c r="M16" s="419"/>
      <c r="N16" s="419" t="str">
        <f ca="1">IF(AND('Mapa final'!$H$40="Alta",'Mapa final'!$L$40="Leve"),CONCATENATE("R",'Mapa final'!$A$40),"")</f>
        <v/>
      </c>
      <c r="O16" s="420"/>
      <c r="P16" s="418" t="str">
        <f ca="1">IF(AND('Mapa final'!$H$28="Alta",'Mapa final'!$L$28="Menor"),CONCATENATE("R",'Mapa final'!$A$28),"")</f>
        <v/>
      </c>
      <c r="Q16" s="419"/>
      <c r="R16" s="419" t="str">
        <f ca="1">IF(AND('Mapa final'!$H$34="Alta",'Mapa final'!$L$34="Menor"),CONCATENATE("R",'Mapa final'!$A$34),"")</f>
        <v/>
      </c>
      <c r="S16" s="419"/>
      <c r="T16" s="419" t="str">
        <f ca="1">IF(AND('Mapa final'!$H$40="Alta",'Mapa final'!$L$40="Menor"),CONCATENATE("R",'Mapa final'!$A$40),"")</f>
        <v/>
      </c>
      <c r="U16" s="420"/>
      <c r="V16" s="402" t="str">
        <f ca="1">IF(AND('Mapa final'!$H$28="Alta",'Mapa final'!$L$28="Moderado"),CONCATENATE("R",'Mapa final'!$A$28),"")</f>
        <v/>
      </c>
      <c r="W16" s="398"/>
      <c r="X16" s="398" t="str">
        <f ca="1">IF(AND('Mapa final'!$H$34="Alta",'Mapa final'!$L$34="Moderado"),CONCATENATE("R",'Mapa final'!$A$34),"")</f>
        <v/>
      </c>
      <c r="Y16" s="398"/>
      <c r="Z16" s="398" t="str">
        <f ca="1">IF(AND('Mapa final'!$H$40="Alta",'Mapa final'!$L$40="Moderado"),CONCATENATE("R",'Mapa final'!$A$40),"")</f>
        <v/>
      </c>
      <c r="AA16" s="399"/>
      <c r="AB16" s="402" t="str">
        <f ca="1">IF(AND('Mapa final'!$H$28="Alta",'Mapa final'!$L$28="Mayor"),CONCATENATE("R",'Mapa final'!$A$28),"")</f>
        <v/>
      </c>
      <c r="AC16" s="398"/>
      <c r="AD16" s="398" t="str">
        <f ca="1">IF(AND('Mapa final'!$H$34="Alta",'Mapa final'!$L$34="Mayor"),CONCATENATE("R",'Mapa final'!$A$34),"")</f>
        <v/>
      </c>
      <c r="AE16" s="398"/>
      <c r="AF16" s="398" t="str">
        <f ca="1">IF(AND('Mapa final'!$H$40="Alta",'Mapa final'!$L$40="Mayor"),CONCATENATE("R",'Mapa final'!$A$40),"")</f>
        <v/>
      </c>
      <c r="AG16" s="399"/>
      <c r="AH16" s="409" t="str">
        <f ca="1">IF(AND('Mapa final'!$H$28="Alta",'Mapa final'!$L$28="Catastrófico"),CONCATENATE("R",'Mapa final'!$A$28),"")</f>
        <v/>
      </c>
      <c r="AI16" s="410"/>
      <c r="AJ16" s="410" t="str">
        <f ca="1">IF(AND('Mapa final'!$H$34="Alta",'Mapa final'!$L$34="Catastrófico"),CONCATENATE("R",'Mapa final'!$A$34),"")</f>
        <v/>
      </c>
      <c r="AK16" s="410"/>
      <c r="AL16" s="410" t="str">
        <f ca="1">IF(AND('Mapa final'!$H$40="Alta",'Mapa final'!$L$40="Catastrófico"),CONCATENATE("R",'Mapa final'!$A$40),"")</f>
        <v/>
      </c>
      <c r="AM16" s="411"/>
      <c r="AN16" s="80"/>
      <c r="AO16" s="365"/>
      <c r="AP16" s="366"/>
      <c r="AQ16" s="366"/>
      <c r="AR16" s="366"/>
      <c r="AS16" s="366"/>
      <c r="AT16" s="367"/>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1:80" ht="15" customHeight="1" x14ac:dyDescent="0.25">
      <c r="A17" s="80"/>
      <c r="B17" s="351"/>
      <c r="C17" s="351"/>
      <c r="D17" s="352"/>
      <c r="E17" s="392"/>
      <c r="F17" s="393"/>
      <c r="G17" s="393"/>
      <c r="H17" s="393"/>
      <c r="I17" s="393"/>
      <c r="J17" s="418"/>
      <c r="K17" s="419"/>
      <c r="L17" s="419"/>
      <c r="M17" s="419"/>
      <c r="N17" s="419"/>
      <c r="O17" s="420"/>
      <c r="P17" s="418"/>
      <c r="Q17" s="419"/>
      <c r="R17" s="419"/>
      <c r="S17" s="419"/>
      <c r="T17" s="419"/>
      <c r="U17" s="420"/>
      <c r="V17" s="402"/>
      <c r="W17" s="398"/>
      <c r="X17" s="398"/>
      <c r="Y17" s="398"/>
      <c r="Z17" s="398"/>
      <c r="AA17" s="399"/>
      <c r="AB17" s="402"/>
      <c r="AC17" s="398"/>
      <c r="AD17" s="398"/>
      <c r="AE17" s="398"/>
      <c r="AF17" s="398"/>
      <c r="AG17" s="399"/>
      <c r="AH17" s="409"/>
      <c r="AI17" s="410"/>
      <c r="AJ17" s="410"/>
      <c r="AK17" s="410"/>
      <c r="AL17" s="410"/>
      <c r="AM17" s="411"/>
      <c r="AN17" s="80"/>
      <c r="AO17" s="365"/>
      <c r="AP17" s="366"/>
      <c r="AQ17" s="366"/>
      <c r="AR17" s="366"/>
      <c r="AS17" s="366"/>
      <c r="AT17" s="367"/>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1:80" ht="15" customHeight="1" x14ac:dyDescent="0.25">
      <c r="A18" s="80"/>
      <c r="B18" s="351"/>
      <c r="C18" s="351"/>
      <c r="D18" s="352"/>
      <c r="E18" s="392"/>
      <c r="F18" s="393"/>
      <c r="G18" s="393"/>
      <c r="H18" s="393"/>
      <c r="I18" s="393"/>
      <c r="J18" s="418" t="str">
        <f ca="1">IF(AND('Mapa final'!$H$46="Alta",'Mapa final'!$L$46="Leve"),CONCATENATE("R",'Mapa final'!$A$46),"")</f>
        <v/>
      </c>
      <c r="K18" s="419"/>
      <c r="L18" s="419" t="str">
        <f ca="1">IF(AND('Mapa final'!$H$52="Alta",'Mapa final'!$L$52="Leve"),CONCATENATE("R",'Mapa final'!$A$52),"")</f>
        <v/>
      </c>
      <c r="M18" s="419"/>
      <c r="N18" s="419" t="str">
        <f ca="1">IF(AND('Mapa final'!$H$58="Alta",'Mapa final'!$L$58="Leve"),CONCATENATE("R",'Mapa final'!$A$58),"")</f>
        <v/>
      </c>
      <c r="O18" s="420"/>
      <c r="P18" s="418" t="str">
        <f ca="1">IF(AND('Mapa final'!$H$46="Alta",'Mapa final'!$L$46="Menor"),CONCATENATE("R",'Mapa final'!$A$46),"")</f>
        <v/>
      </c>
      <c r="Q18" s="419"/>
      <c r="R18" s="419" t="str">
        <f ca="1">IF(AND('Mapa final'!$H$52="Alta",'Mapa final'!$L$52="Menor"),CONCATENATE("R",'Mapa final'!$A$52),"")</f>
        <v/>
      </c>
      <c r="S18" s="419"/>
      <c r="T18" s="419" t="str">
        <f ca="1">IF(AND('Mapa final'!$H$58="Alta",'Mapa final'!$L$58="Menor"),CONCATENATE("R",'Mapa final'!$A$58),"")</f>
        <v/>
      </c>
      <c r="U18" s="420"/>
      <c r="V18" s="402" t="str">
        <f ca="1">IF(AND('Mapa final'!$H$46="Alta",'Mapa final'!$L$46="Moderado"),CONCATENATE("R",'Mapa final'!$A$46),"")</f>
        <v/>
      </c>
      <c r="W18" s="398"/>
      <c r="X18" s="398" t="str">
        <f ca="1">IF(AND('Mapa final'!$H$52="Alta",'Mapa final'!$L$52="Moderado"),CONCATENATE("R",'Mapa final'!$A$52),"")</f>
        <v/>
      </c>
      <c r="Y18" s="398"/>
      <c r="Z18" s="398" t="str">
        <f ca="1">IF(AND('Mapa final'!$H$58="Alta",'Mapa final'!$L$58="Moderado"),CONCATENATE("R",'Mapa final'!$A$58),"")</f>
        <v/>
      </c>
      <c r="AA18" s="399"/>
      <c r="AB18" s="402" t="str">
        <f ca="1">IF(AND('Mapa final'!$H$46="Alta",'Mapa final'!$L$46="Mayor"),CONCATENATE("R",'Mapa final'!$A$46),"")</f>
        <v/>
      </c>
      <c r="AC18" s="398"/>
      <c r="AD18" s="398" t="str">
        <f ca="1">IF(AND('Mapa final'!$H$52="Alta",'Mapa final'!$L$52="Mayor"),CONCATENATE("R",'Mapa final'!$A$52),"")</f>
        <v/>
      </c>
      <c r="AE18" s="398"/>
      <c r="AF18" s="398" t="str">
        <f ca="1">IF(AND('Mapa final'!$H$58="Alta",'Mapa final'!$L$58="Mayor"),CONCATENATE("R",'Mapa final'!$A$58),"")</f>
        <v/>
      </c>
      <c r="AG18" s="399"/>
      <c r="AH18" s="409" t="str">
        <f ca="1">IF(AND('Mapa final'!$H$46="Alta",'Mapa final'!$L$46="Catastrófico"),CONCATENATE("R",'Mapa final'!$A$46),"")</f>
        <v/>
      </c>
      <c r="AI18" s="410"/>
      <c r="AJ18" s="410" t="str">
        <f ca="1">IF(AND('Mapa final'!$H$52="Alta",'Mapa final'!$L$52="Catastrófico"),CONCATENATE("R",'Mapa final'!$A$52),"")</f>
        <v/>
      </c>
      <c r="AK18" s="410"/>
      <c r="AL18" s="410" t="str">
        <f ca="1">IF(AND('Mapa final'!$H$58="Alta",'Mapa final'!$L$58="Catastrófico"),CONCATENATE("R",'Mapa final'!$A$58),"")</f>
        <v/>
      </c>
      <c r="AM18" s="411"/>
      <c r="AN18" s="80"/>
      <c r="AO18" s="365"/>
      <c r="AP18" s="366"/>
      <c r="AQ18" s="366"/>
      <c r="AR18" s="366"/>
      <c r="AS18" s="366"/>
      <c r="AT18" s="367"/>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1:80" ht="15" customHeight="1" x14ac:dyDescent="0.25">
      <c r="A19" s="80"/>
      <c r="B19" s="351"/>
      <c r="C19" s="351"/>
      <c r="D19" s="352"/>
      <c r="E19" s="392"/>
      <c r="F19" s="393"/>
      <c r="G19" s="393"/>
      <c r="H19" s="393"/>
      <c r="I19" s="393"/>
      <c r="J19" s="418"/>
      <c r="K19" s="419"/>
      <c r="L19" s="419"/>
      <c r="M19" s="419"/>
      <c r="N19" s="419"/>
      <c r="O19" s="420"/>
      <c r="P19" s="418"/>
      <c r="Q19" s="419"/>
      <c r="R19" s="419"/>
      <c r="S19" s="419"/>
      <c r="T19" s="419"/>
      <c r="U19" s="420"/>
      <c r="V19" s="402"/>
      <c r="W19" s="398"/>
      <c r="X19" s="398"/>
      <c r="Y19" s="398"/>
      <c r="Z19" s="398"/>
      <c r="AA19" s="399"/>
      <c r="AB19" s="402"/>
      <c r="AC19" s="398"/>
      <c r="AD19" s="398"/>
      <c r="AE19" s="398"/>
      <c r="AF19" s="398"/>
      <c r="AG19" s="399"/>
      <c r="AH19" s="409"/>
      <c r="AI19" s="410"/>
      <c r="AJ19" s="410"/>
      <c r="AK19" s="410"/>
      <c r="AL19" s="410"/>
      <c r="AM19" s="411"/>
      <c r="AN19" s="80"/>
      <c r="AO19" s="365"/>
      <c r="AP19" s="366"/>
      <c r="AQ19" s="366"/>
      <c r="AR19" s="366"/>
      <c r="AS19" s="366"/>
      <c r="AT19" s="367"/>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row>
    <row r="20" spans="1:80" ht="15" customHeight="1" x14ac:dyDescent="0.25">
      <c r="A20" s="80"/>
      <c r="B20" s="351"/>
      <c r="C20" s="351"/>
      <c r="D20" s="352"/>
      <c r="E20" s="392"/>
      <c r="F20" s="393"/>
      <c r="G20" s="393"/>
      <c r="H20" s="393"/>
      <c r="I20" s="393"/>
      <c r="J20" s="418" t="str">
        <f ca="1">IF(AND('Mapa final'!$H$64="Alta",'Mapa final'!$L$64="Leve"),CONCATENATE("R",'Mapa final'!$A$64),"")</f>
        <v/>
      </c>
      <c r="K20" s="419"/>
      <c r="L20" s="419" t="str">
        <f>IF(AND('Mapa final'!$H$70="Alta",'Mapa final'!$L$70="Leve"),CONCATENATE("R",'Mapa final'!$A$70),"")</f>
        <v/>
      </c>
      <c r="M20" s="419"/>
      <c r="N20" s="419" t="str">
        <f>IF(AND('Mapa final'!$H$76="Alta",'Mapa final'!$L$76="Leve"),CONCATENATE("R",'Mapa final'!$A$76),"")</f>
        <v/>
      </c>
      <c r="O20" s="420"/>
      <c r="P20" s="418" t="str">
        <f ca="1">IF(AND('Mapa final'!$H$64="Alta",'Mapa final'!$L$64="Menor"),CONCATENATE("R",'Mapa final'!$A$64),"")</f>
        <v/>
      </c>
      <c r="Q20" s="419"/>
      <c r="R20" s="419" t="str">
        <f>IF(AND('Mapa final'!$H$70="Alta",'Mapa final'!$L$70="Menor"),CONCATENATE("R",'Mapa final'!$A$70),"")</f>
        <v/>
      </c>
      <c r="S20" s="419"/>
      <c r="T20" s="419" t="str">
        <f>IF(AND('Mapa final'!$H$76="Alta",'Mapa final'!$L$76="Menor"),CONCATENATE("R",'Mapa final'!$A$76),"")</f>
        <v/>
      </c>
      <c r="U20" s="420"/>
      <c r="V20" s="402" t="str">
        <f ca="1">IF(AND('Mapa final'!$H$64="Alta",'Mapa final'!$L$64="Moderado"),CONCATENATE("R",'Mapa final'!$A$64),"")</f>
        <v/>
      </c>
      <c r="W20" s="398"/>
      <c r="X20" s="398" t="str">
        <f>IF(AND('Mapa final'!$H$70="Alta",'Mapa final'!$L$70="Moderado"),CONCATENATE("R",'Mapa final'!$A$70),"")</f>
        <v/>
      </c>
      <c r="Y20" s="398"/>
      <c r="Z20" s="398" t="str">
        <f>IF(AND('Mapa final'!$H$76="Alta",'Mapa final'!$L$76="Moderado"),CONCATENATE("R",'Mapa final'!$A$76),"")</f>
        <v/>
      </c>
      <c r="AA20" s="399"/>
      <c r="AB20" s="402" t="str">
        <f ca="1">IF(AND('Mapa final'!$H$64="Alta",'Mapa final'!$L$64="Mayor"),CONCATENATE("R",'Mapa final'!$A$64),"")</f>
        <v/>
      </c>
      <c r="AC20" s="398"/>
      <c r="AD20" s="398" t="str">
        <f>IF(AND('Mapa final'!$H$70="Alta",'Mapa final'!$L$70="Mayor"),CONCATENATE("R",'Mapa final'!$A$70),"")</f>
        <v/>
      </c>
      <c r="AE20" s="398"/>
      <c r="AF20" s="398" t="str">
        <f>IF(AND('Mapa final'!$H$76="Alta",'Mapa final'!$L$76="Mayor"),CONCATENATE("R",'Mapa final'!$A$76),"")</f>
        <v/>
      </c>
      <c r="AG20" s="399"/>
      <c r="AH20" s="409" t="str">
        <f ca="1">IF(AND('Mapa final'!$H$64="Alta",'Mapa final'!$L$64="Catastrófico"),CONCATENATE("R",'Mapa final'!$A$64),"")</f>
        <v/>
      </c>
      <c r="AI20" s="410"/>
      <c r="AJ20" s="410" t="str">
        <f>IF(AND('Mapa final'!$H$70="Alta",'Mapa final'!$L$70="Catastrófico"),CONCATENATE("R",'Mapa final'!$A$70),"")</f>
        <v/>
      </c>
      <c r="AK20" s="410"/>
      <c r="AL20" s="410" t="str">
        <f>IF(AND('Mapa final'!$H$76="Alta",'Mapa final'!$L$76="Catastrófico"),CONCATENATE("R",'Mapa final'!$A$76),"")</f>
        <v/>
      </c>
      <c r="AM20" s="411"/>
      <c r="AN20" s="80"/>
      <c r="AO20" s="365"/>
      <c r="AP20" s="366"/>
      <c r="AQ20" s="366"/>
      <c r="AR20" s="366"/>
      <c r="AS20" s="366"/>
      <c r="AT20" s="367"/>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row>
    <row r="21" spans="1:80" ht="15.75" customHeight="1" thickBot="1" x14ac:dyDescent="0.3">
      <c r="A21" s="80"/>
      <c r="B21" s="351"/>
      <c r="C21" s="351"/>
      <c r="D21" s="352"/>
      <c r="E21" s="395"/>
      <c r="F21" s="396"/>
      <c r="G21" s="396"/>
      <c r="H21" s="396"/>
      <c r="I21" s="396"/>
      <c r="J21" s="421"/>
      <c r="K21" s="422"/>
      <c r="L21" s="422"/>
      <c r="M21" s="422"/>
      <c r="N21" s="422"/>
      <c r="O21" s="423"/>
      <c r="P21" s="421"/>
      <c r="Q21" s="422"/>
      <c r="R21" s="422"/>
      <c r="S21" s="422"/>
      <c r="T21" s="422"/>
      <c r="U21" s="423"/>
      <c r="V21" s="406"/>
      <c r="W21" s="407"/>
      <c r="X21" s="407"/>
      <c r="Y21" s="407"/>
      <c r="Z21" s="407"/>
      <c r="AA21" s="408"/>
      <c r="AB21" s="406"/>
      <c r="AC21" s="407"/>
      <c r="AD21" s="407"/>
      <c r="AE21" s="407"/>
      <c r="AF21" s="407"/>
      <c r="AG21" s="408"/>
      <c r="AH21" s="412"/>
      <c r="AI21" s="413"/>
      <c r="AJ21" s="413"/>
      <c r="AK21" s="413"/>
      <c r="AL21" s="413"/>
      <c r="AM21" s="414"/>
      <c r="AN21" s="80"/>
      <c r="AO21" s="368"/>
      <c r="AP21" s="369"/>
      <c r="AQ21" s="369"/>
      <c r="AR21" s="369"/>
      <c r="AS21" s="369"/>
      <c r="AT21" s="37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row>
    <row r="22" spans="1:80" x14ac:dyDescent="0.25">
      <c r="A22" s="80"/>
      <c r="B22" s="351"/>
      <c r="C22" s="351"/>
      <c r="D22" s="352"/>
      <c r="E22" s="389" t="s">
        <v>117</v>
      </c>
      <c r="F22" s="390"/>
      <c r="G22" s="390"/>
      <c r="H22" s="390"/>
      <c r="I22" s="391"/>
      <c r="J22" s="424" t="str">
        <f>IF(AND('Mapa final'!$H$10="Media",'Mapa final'!$L$10="Leve"),CONCATENATE("R",'Mapa final'!$A$10),"")</f>
        <v/>
      </c>
      <c r="K22" s="425"/>
      <c r="L22" s="425" t="str">
        <f ca="1">IF(AND('Mapa final'!$H$16="Media",'Mapa final'!$L$16="Leve"),CONCATENATE("R",'Mapa final'!$A$16),"")</f>
        <v/>
      </c>
      <c r="M22" s="425"/>
      <c r="N22" s="425" t="str">
        <f ca="1">IF(AND('Mapa final'!$H$22="Media",'Mapa final'!$L$22="Leve"),CONCATENATE("R",'Mapa final'!$A$22),"")</f>
        <v/>
      </c>
      <c r="O22" s="426"/>
      <c r="P22" s="424" t="str">
        <f>IF(AND('Mapa final'!$H$10="Media",'Mapa final'!$L$10="Menor"),CONCATENATE("R",'Mapa final'!$A$10),"")</f>
        <v/>
      </c>
      <c r="Q22" s="425"/>
      <c r="R22" s="425" t="str">
        <f ca="1">IF(AND('Mapa final'!$H$16="Media",'Mapa final'!$L$16="Menor"),CONCATENATE("R",'Mapa final'!$A$16),"")</f>
        <v/>
      </c>
      <c r="S22" s="425"/>
      <c r="T22" s="425" t="str">
        <f ca="1">IF(AND('Mapa final'!$H$22="Media",'Mapa final'!$L$22="Menor"),CONCATENATE("R",'Mapa final'!$A$22),"")</f>
        <v/>
      </c>
      <c r="U22" s="426"/>
      <c r="V22" s="424" t="str">
        <f>IF(AND('Mapa final'!$H$10="Media",'Mapa final'!$L$10="Moderado"),CONCATENATE("R",'Mapa final'!$A$10),"")</f>
        <v/>
      </c>
      <c r="W22" s="425"/>
      <c r="X22" s="425" t="str">
        <f ca="1">IF(AND('Mapa final'!$H$16="Media",'Mapa final'!$L$16="Moderado"),CONCATENATE("R",'Mapa final'!$A$16),"")</f>
        <v/>
      </c>
      <c r="Y22" s="425"/>
      <c r="Z22" s="425" t="str">
        <f ca="1">IF(AND('Mapa final'!$H$22="Media",'Mapa final'!$L$22="Moderado"),CONCATENATE("R",'Mapa final'!$A$22),"")</f>
        <v/>
      </c>
      <c r="AA22" s="426"/>
      <c r="AB22" s="400" t="str">
        <f>IF(AND('Mapa final'!$H$10="Media",'Mapa final'!$L$10="Mayor"),CONCATENATE("R",'Mapa final'!$A$10),"")</f>
        <v/>
      </c>
      <c r="AC22" s="401"/>
      <c r="AD22" s="401" t="str">
        <f ca="1">IF(AND('Mapa final'!$H$16="Media",'Mapa final'!$L$16="Mayor"),CONCATENATE("R",'Mapa final'!$A$16),"")</f>
        <v/>
      </c>
      <c r="AE22" s="401"/>
      <c r="AF22" s="401" t="str">
        <f ca="1">IF(AND('Mapa final'!$H$22="Media",'Mapa final'!$L$22="Mayor"),CONCATENATE("R",'Mapa final'!$A$22),"")</f>
        <v/>
      </c>
      <c r="AG22" s="403"/>
      <c r="AH22" s="415" t="str">
        <f>IF(AND('Mapa final'!$H$10="Media",'Mapa final'!$L$10="Catastrófico"),CONCATENATE("R",'Mapa final'!$A$10),"")</f>
        <v/>
      </c>
      <c r="AI22" s="416"/>
      <c r="AJ22" s="416" t="str">
        <f ca="1">IF(AND('Mapa final'!$H$16="Media",'Mapa final'!$L$16="Catastrófico"),CONCATENATE("R",'Mapa final'!$A$16),"")</f>
        <v/>
      </c>
      <c r="AK22" s="416"/>
      <c r="AL22" s="416" t="str">
        <f ca="1">IF(AND('Mapa final'!$H$22="Media",'Mapa final'!$L$22="Catastrófico"),CONCATENATE("R",'Mapa final'!$A$22),"")</f>
        <v/>
      </c>
      <c r="AM22" s="417"/>
      <c r="AN22" s="80"/>
      <c r="AO22" s="371" t="s">
        <v>81</v>
      </c>
      <c r="AP22" s="372"/>
      <c r="AQ22" s="372"/>
      <c r="AR22" s="372"/>
      <c r="AS22" s="372"/>
      <c r="AT22" s="373"/>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row>
    <row r="23" spans="1:80" x14ac:dyDescent="0.25">
      <c r="A23" s="80"/>
      <c r="B23" s="351"/>
      <c r="C23" s="351"/>
      <c r="D23" s="352"/>
      <c r="E23" s="392"/>
      <c r="F23" s="393"/>
      <c r="G23" s="393"/>
      <c r="H23" s="393"/>
      <c r="I23" s="394"/>
      <c r="J23" s="418"/>
      <c r="K23" s="419"/>
      <c r="L23" s="419"/>
      <c r="M23" s="419"/>
      <c r="N23" s="419"/>
      <c r="O23" s="420"/>
      <c r="P23" s="418"/>
      <c r="Q23" s="419"/>
      <c r="R23" s="419"/>
      <c r="S23" s="419"/>
      <c r="T23" s="419"/>
      <c r="U23" s="420"/>
      <c r="V23" s="418"/>
      <c r="W23" s="419"/>
      <c r="X23" s="419"/>
      <c r="Y23" s="419"/>
      <c r="Z23" s="419"/>
      <c r="AA23" s="420"/>
      <c r="AB23" s="402"/>
      <c r="AC23" s="398"/>
      <c r="AD23" s="398"/>
      <c r="AE23" s="398"/>
      <c r="AF23" s="398"/>
      <c r="AG23" s="399"/>
      <c r="AH23" s="409"/>
      <c r="AI23" s="410"/>
      <c r="AJ23" s="410"/>
      <c r="AK23" s="410"/>
      <c r="AL23" s="410"/>
      <c r="AM23" s="411"/>
      <c r="AN23" s="80"/>
      <c r="AO23" s="374"/>
      <c r="AP23" s="375"/>
      <c r="AQ23" s="375"/>
      <c r="AR23" s="375"/>
      <c r="AS23" s="375"/>
      <c r="AT23" s="376"/>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row>
    <row r="24" spans="1:80" x14ac:dyDescent="0.25">
      <c r="A24" s="80"/>
      <c r="B24" s="351"/>
      <c r="C24" s="351"/>
      <c r="D24" s="352"/>
      <c r="E24" s="392"/>
      <c r="F24" s="393"/>
      <c r="G24" s="393"/>
      <c r="H24" s="393"/>
      <c r="I24" s="394"/>
      <c r="J24" s="418" t="str">
        <f ca="1">IF(AND('Mapa final'!$H$28="Media",'Mapa final'!$L$28="Leve"),CONCATENATE("R",'Mapa final'!$A$28),"")</f>
        <v/>
      </c>
      <c r="K24" s="419"/>
      <c r="L24" s="419" t="str">
        <f ca="1">IF(AND('Mapa final'!$H$34="Media",'Mapa final'!$L$34="Leve"),CONCATENATE("R",'Mapa final'!$A$34),"")</f>
        <v/>
      </c>
      <c r="M24" s="419"/>
      <c r="N24" s="419" t="str">
        <f ca="1">IF(AND('Mapa final'!$H$40="Media",'Mapa final'!$L$40="Leve"),CONCATENATE("R",'Mapa final'!$A$40),"")</f>
        <v/>
      </c>
      <c r="O24" s="420"/>
      <c r="P24" s="418" t="str">
        <f ca="1">IF(AND('Mapa final'!$H$28="Media",'Mapa final'!$L$28="Menor"),CONCATENATE("R",'Mapa final'!$A$28),"")</f>
        <v/>
      </c>
      <c r="Q24" s="419"/>
      <c r="R24" s="419" t="str">
        <f ca="1">IF(AND('Mapa final'!$H$34="Media",'Mapa final'!$L$34="Menor"),CONCATENATE("R",'Mapa final'!$A$34),"")</f>
        <v/>
      </c>
      <c r="S24" s="419"/>
      <c r="T24" s="419" t="str">
        <f ca="1">IF(AND('Mapa final'!$H$40="Media",'Mapa final'!$L$40="Menor"),CONCATENATE("R",'Mapa final'!$A$40),"")</f>
        <v/>
      </c>
      <c r="U24" s="420"/>
      <c r="V24" s="418" t="str">
        <f ca="1">IF(AND('Mapa final'!$H$28="Media",'Mapa final'!$L$28="Moderado"),CONCATENATE("R",'Mapa final'!$A$28),"")</f>
        <v/>
      </c>
      <c r="W24" s="419"/>
      <c r="X24" s="419" t="str">
        <f ca="1">IF(AND('Mapa final'!$H$34="Media",'Mapa final'!$L$34="Moderado"),CONCATENATE("R",'Mapa final'!$A$34),"")</f>
        <v/>
      </c>
      <c r="Y24" s="419"/>
      <c r="Z24" s="419" t="str">
        <f ca="1">IF(AND('Mapa final'!$H$40="Media",'Mapa final'!$L$40="Moderado"),CONCATENATE("R",'Mapa final'!$A$40),"")</f>
        <v/>
      </c>
      <c r="AA24" s="420"/>
      <c r="AB24" s="402" t="str">
        <f ca="1">IF(AND('Mapa final'!$H$28="Media",'Mapa final'!$L$28="Mayor"),CONCATENATE("R",'Mapa final'!$A$28),"")</f>
        <v/>
      </c>
      <c r="AC24" s="398"/>
      <c r="AD24" s="398" t="str">
        <f ca="1">IF(AND('Mapa final'!$H$34="Media",'Mapa final'!$L$34="Mayor"),CONCATENATE("R",'Mapa final'!$A$34),"")</f>
        <v/>
      </c>
      <c r="AE24" s="398"/>
      <c r="AF24" s="398" t="str">
        <f ca="1">IF(AND('Mapa final'!$H$40="Media",'Mapa final'!$L$40="Mayor"),CONCATENATE("R",'Mapa final'!$A$40),"")</f>
        <v/>
      </c>
      <c r="AG24" s="399"/>
      <c r="AH24" s="409" t="str">
        <f ca="1">IF(AND('Mapa final'!$H$28="Media",'Mapa final'!$L$28="Catastrófico"),CONCATENATE("R",'Mapa final'!$A$28),"")</f>
        <v/>
      </c>
      <c r="AI24" s="410"/>
      <c r="AJ24" s="410" t="str">
        <f ca="1">IF(AND('Mapa final'!$H$34="Media",'Mapa final'!$L$34="Catastrófico"),CONCATENATE("R",'Mapa final'!$A$34),"")</f>
        <v/>
      </c>
      <c r="AK24" s="410"/>
      <c r="AL24" s="410" t="str">
        <f ca="1">IF(AND('Mapa final'!$H$40="Media",'Mapa final'!$L$40="Catastrófico"),CONCATENATE("R",'Mapa final'!$A$40),"")</f>
        <v/>
      </c>
      <c r="AM24" s="411"/>
      <c r="AN24" s="80"/>
      <c r="AO24" s="374"/>
      <c r="AP24" s="375"/>
      <c r="AQ24" s="375"/>
      <c r="AR24" s="375"/>
      <c r="AS24" s="375"/>
      <c r="AT24" s="376"/>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row>
    <row r="25" spans="1:80" x14ac:dyDescent="0.25">
      <c r="A25" s="80"/>
      <c r="B25" s="351"/>
      <c r="C25" s="351"/>
      <c r="D25" s="352"/>
      <c r="E25" s="392"/>
      <c r="F25" s="393"/>
      <c r="G25" s="393"/>
      <c r="H25" s="393"/>
      <c r="I25" s="394"/>
      <c r="J25" s="418"/>
      <c r="K25" s="419"/>
      <c r="L25" s="419"/>
      <c r="M25" s="419"/>
      <c r="N25" s="419"/>
      <c r="O25" s="420"/>
      <c r="P25" s="418"/>
      <c r="Q25" s="419"/>
      <c r="R25" s="419"/>
      <c r="S25" s="419"/>
      <c r="T25" s="419"/>
      <c r="U25" s="420"/>
      <c r="V25" s="418"/>
      <c r="W25" s="419"/>
      <c r="X25" s="419"/>
      <c r="Y25" s="419"/>
      <c r="Z25" s="419"/>
      <c r="AA25" s="420"/>
      <c r="AB25" s="402"/>
      <c r="AC25" s="398"/>
      <c r="AD25" s="398"/>
      <c r="AE25" s="398"/>
      <c r="AF25" s="398"/>
      <c r="AG25" s="399"/>
      <c r="AH25" s="409"/>
      <c r="AI25" s="410"/>
      <c r="AJ25" s="410"/>
      <c r="AK25" s="410"/>
      <c r="AL25" s="410"/>
      <c r="AM25" s="411"/>
      <c r="AN25" s="80"/>
      <c r="AO25" s="374"/>
      <c r="AP25" s="375"/>
      <c r="AQ25" s="375"/>
      <c r="AR25" s="375"/>
      <c r="AS25" s="375"/>
      <c r="AT25" s="376"/>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row>
    <row r="26" spans="1:80" x14ac:dyDescent="0.25">
      <c r="A26" s="80"/>
      <c r="B26" s="351"/>
      <c r="C26" s="351"/>
      <c r="D26" s="352"/>
      <c r="E26" s="392"/>
      <c r="F26" s="393"/>
      <c r="G26" s="393"/>
      <c r="H26" s="393"/>
      <c r="I26" s="394"/>
      <c r="J26" s="418" t="str">
        <f ca="1">IF(AND('Mapa final'!$H$46="Media",'Mapa final'!$L$46="Leve"),CONCATENATE("R",'Mapa final'!$A$46),"")</f>
        <v/>
      </c>
      <c r="K26" s="419"/>
      <c r="L26" s="419" t="str">
        <f ca="1">IF(AND('Mapa final'!$H$52="Media",'Mapa final'!$L$52="Leve"),CONCATENATE("R",'Mapa final'!$A$52),"")</f>
        <v/>
      </c>
      <c r="M26" s="419"/>
      <c r="N26" s="419" t="str">
        <f ca="1">IF(AND('Mapa final'!$H$58="Media",'Mapa final'!$L$58="Leve"),CONCATENATE("R",'Mapa final'!$A$58),"")</f>
        <v/>
      </c>
      <c r="O26" s="420"/>
      <c r="P26" s="418" t="str">
        <f ca="1">IF(AND('Mapa final'!$H$46="Media",'Mapa final'!$L$46="Menor"),CONCATENATE("R",'Mapa final'!$A$46),"")</f>
        <v/>
      </c>
      <c r="Q26" s="419"/>
      <c r="R26" s="419" t="str">
        <f ca="1">IF(AND('Mapa final'!$H$52="Media",'Mapa final'!$L$52="Menor"),CONCATENATE("R",'Mapa final'!$A$52),"")</f>
        <v/>
      </c>
      <c r="S26" s="419"/>
      <c r="T26" s="419" t="str">
        <f ca="1">IF(AND('Mapa final'!$H$58="Media",'Mapa final'!$L$58="Menor"),CONCATENATE("R",'Mapa final'!$A$58),"")</f>
        <v/>
      </c>
      <c r="U26" s="420"/>
      <c r="V26" s="418" t="str">
        <f ca="1">IF(AND('Mapa final'!$H$46="Media",'Mapa final'!$L$46="Moderado"),CONCATENATE("R",'Mapa final'!$A$46),"")</f>
        <v/>
      </c>
      <c r="W26" s="419"/>
      <c r="X26" s="419" t="str">
        <f ca="1">IF(AND('Mapa final'!$H$52="Media",'Mapa final'!$L$52="Moderado"),CONCATENATE("R",'Mapa final'!$A$52),"")</f>
        <v/>
      </c>
      <c r="Y26" s="419"/>
      <c r="Z26" s="419" t="str">
        <f ca="1">IF(AND('Mapa final'!$H$58="Media",'Mapa final'!$L$58="Moderado"),CONCATENATE("R",'Mapa final'!$A$58),"")</f>
        <v/>
      </c>
      <c r="AA26" s="420"/>
      <c r="AB26" s="402" t="str">
        <f ca="1">IF(AND('Mapa final'!$H$46="Media",'Mapa final'!$L$46="Mayor"),CONCATENATE("R",'Mapa final'!$A$46),"")</f>
        <v/>
      </c>
      <c r="AC26" s="398"/>
      <c r="AD26" s="398" t="str">
        <f ca="1">IF(AND('Mapa final'!$H$52="Media",'Mapa final'!$L$52="Mayor"),CONCATENATE("R",'Mapa final'!$A$52),"")</f>
        <v/>
      </c>
      <c r="AE26" s="398"/>
      <c r="AF26" s="398" t="str">
        <f ca="1">IF(AND('Mapa final'!$H$58="Media",'Mapa final'!$L$58="Mayor"),CONCATENATE("R",'Mapa final'!$A$58),"")</f>
        <v/>
      </c>
      <c r="AG26" s="399"/>
      <c r="AH26" s="409" t="str">
        <f ca="1">IF(AND('Mapa final'!$H$46="Media",'Mapa final'!$L$46="Catastrófico"),CONCATENATE("R",'Mapa final'!$A$46),"")</f>
        <v/>
      </c>
      <c r="AI26" s="410"/>
      <c r="AJ26" s="410" t="str">
        <f ca="1">IF(AND('Mapa final'!$H$52="Media",'Mapa final'!$L$52="Catastrófico"),CONCATENATE("R",'Mapa final'!$A$52),"")</f>
        <v/>
      </c>
      <c r="AK26" s="410"/>
      <c r="AL26" s="410" t="str">
        <f ca="1">IF(AND('Mapa final'!$H$58="Media",'Mapa final'!$L$58="Catastrófico"),CONCATENATE("R",'Mapa final'!$A$58),"")</f>
        <v/>
      </c>
      <c r="AM26" s="411"/>
      <c r="AN26" s="80"/>
      <c r="AO26" s="374"/>
      <c r="AP26" s="375"/>
      <c r="AQ26" s="375"/>
      <c r="AR26" s="375"/>
      <c r="AS26" s="375"/>
      <c r="AT26" s="376"/>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row>
    <row r="27" spans="1:80" x14ac:dyDescent="0.25">
      <c r="A27" s="80"/>
      <c r="B27" s="351"/>
      <c r="C27" s="351"/>
      <c r="D27" s="352"/>
      <c r="E27" s="392"/>
      <c r="F27" s="393"/>
      <c r="G27" s="393"/>
      <c r="H27" s="393"/>
      <c r="I27" s="394"/>
      <c r="J27" s="418"/>
      <c r="K27" s="419"/>
      <c r="L27" s="419"/>
      <c r="M27" s="419"/>
      <c r="N27" s="419"/>
      <c r="O27" s="420"/>
      <c r="P27" s="418"/>
      <c r="Q27" s="419"/>
      <c r="R27" s="419"/>
      <c r="S27" s="419"/>
      <c r="T27" s="419"/>
      <c r="U27" s="420"/>
      <c r="V27" s="418"/>
      <c r="W27" s="419"/>
      <c r="X27" s="419"/>
      <c r="Y27" s="419"/>
      <c r="Z27" s="419"/>
      <c r="AA27" s="420"/>
      <c r="AB27" s="402"/>
      <c r="AC27" s="398"/>
      <c r="AD27" s="398"/>
      <c r="AE27" s="398"/>
      <c r="AF27" s="398"/>
      <c r="AG27" s="399"/>
      <c r="AH27" s="409"/>
      <c r="AI27" s="410"/>
      <c r="AJ27" s="410"/>
      <c r="AK27" s="410"/>
      <c r="AL27" s="410"/>
      <c r="AM27" s="411"/>
      <c r="AN27" s="80"/>
      <c r="AO27" s="374"/>
      <c r="AP27" s="375"/>
      <c r="AQ27" s="375"/>
      <c r="AR27" s="375"/>
      <c r="AS27" s="375"/>
      <c r="AT27" s="376"/>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row>
    <row r="28" spans="1:80" x14ac:dyDescent="0.25">
      <c r="A28" s="80"/>
      <c r="B28" s="351"/>
      <c r="C28" s="351"/>
      <c r="D28" s="352"/>
      <c r="E28" s="392"/>
      <c r="F28" s="393"/>
      <c r="G28" s="393"/>
      <c r="H28" s="393"/>
      <c r="I28" s="394"/>
      <c r="J28" s="418" t="str">
        <f ca="1">IF(AND('Mapa final'!$H$64="Media",'Mapa final'!$L$64="Leve"),CONCATENATE("R",'Mapa final'!$A$64),"")</f>
        <v/>
      </c>
      <c r="K28" s="419"/>
      <c r="L28" s="419" t="str">
        <f>IF(AND('Mapa final'!$H$70="Media",'Mapa final'!$L$70="Leve"),CONCATENATE("R",'Mapa final'!$A$70),"")</f>
        <v/>
      </c>
      <c r="M28" s="419"/>
      <c r="N28" s="419" t="str">
        <f>IF(AND('Mapa final'!$H$76="Media",'Mapa final'!$L$76="Leve"),CONCATENATE("R",'Mapa final'!$A$76),"")</f>
        <v/>
      </c>
      <c r="O28" s="420"/>
      <c r="P28" s="418" t="str">
        <f ca="1">IF(AND('Mapa final'!$H$64="Media",'Mapa final'!$L$64="Menor"),CONCATENATE("R",'Mapa final'!$A$64),"")</f>
        <v/>
      </c>
      <c r="Q28" s="419"/>
      <c r="R28" s="419" t="str">
        <f>IF(AND('Mapa final'!$H$70="Media",'Mapa final'!$L$70="Menor"),CONCATENATE("R",'Mapa final'!$A$70),"")</f>
        <v/>
      </c>
      <c r="S28" s="419"/>
      <c r="T28" s="419" t="str">
        <f>IF(AND('Mapa final'!$H$76="Media",'Mapa final'!$L$76="Menor"),CONCATENATE("R",'Mapa final'!$A$76),"")</f>
        <v/>
      </c>
      <c r="U28" s="420"/>
      <c r="V28" s="418" t="str">
        <f ca="1">IF(AND('Mapa final'!$H$64="Media",'Mapa final'!$L$64="Moderado"),CONCATENATE("R",'Mapa final'!$A$64),"")</f>
        <v/>
      </c>
      <c r="W28" s="419"/>
      <c r="X28" s="419" t="str">
        <f>IF(AND('Mapa final'!$H$70="Media",'Mapa final'!$L$70="Moderado"),CONCATENATE("R",'Mapa final'!$A$70),"")</f>
        <v/>
      </c>
      <c r="Y28" s="419"/>
      <c r="Z28" s="419" t="str">
        <f>IF(AND('Mapa final'!$H$76="Media",'Mapa final'!$L$76="Moderado"),CONCATENATE("R",'Mapa final'!$A$76),"")</f>
        <v/>
      </c>
      <c r="AA28" s="420"/>
      <c r="AB28" s="402" t="str">
        <f ca="1">IF(AND('Mapa final'!$H$64="Media",'Mapa final'!$L$64="Mayor"),CONCATENATE("R",'Mapa final'!$A$64),"")</f>
        <v/>
      </c>
      <c r="AC28" s="398"/>
      <c r="AD28" s="398" t="str">
        <f>IF(AND('Mapa final'!$H$70="Media",'Mapa final'!$L$70="Mayor"),CONCATENATE("R",'Mapa final'!$A$70),"")</f>
        <v/>
      </c>
      <c r="AE28" s="398"/>
      <c r="AF28" s="398" t="str">
        <f>IF(AND('Mapa final'!$H$76="Media",'Mapa final'!$L$76="Mayor"),CONCATENATE("R",'Mapa final'!$A$76),"")</f>
        <v/>
      </c>
      <c r="AG28" s="399"/>
      <c r="AH28" s="409" t="str">
        <f ca="1">IF(AND('Mapa final'!$H$64="Media",'Mapa final'!$L$64="Catastrófico"),CONCATENATE("R",'Mapa final'!$A$64),"")</f>
        <v/>
      </c>
      <c r="AI28" s="410"/>
      <c r="AJ28" s="410" t="str">
        <f>IF(AND('Mapa final'!$H$70="Media",'Mapa final'!$L$70="Catastrófico"),CONCATENATE("R",'Mapa final'!$A$70),"")</f>
        <v/>
      </c>
      <c r="AK28" s="410"/>
      <c r="AL28" s="410" t="str">
        <f>IF(AND('Mapa final'!$H$76="Media",'Mapa final'!$L$76="Catastrófico"),CONCATENATE("R",'Mapa final'!$A$76),"")</f>
        <v/>
      </c>
      <c r="AM28" s="411"/>
      <c r="AN28" s="80"/>
      <c r="AO28" s="374"/>
      <c r="AP28" s="375"/>
      <c r="AQ28" s="375"/>
      <c r="AR28" s="375"/>
      <c r="AS28" s="375"/>
      <c r="AT28" s="376"/>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row>
    <row r="29" spans="1:80" ht="15.75" thickBot="1" x14ac:dyDescent="0.3">
      <c r="A29" s="80"/>
      <c r="B29" s="351"/>
      <c r="C29" s="351"/>
      <c r="D29" s="352"/>
      <c r="E29" s="395"/>
      <c r="F29" s="396"/>
      <c r="G29" s="396"/>
      <c r="H29" s="396"/>
      <c r="I29" s="397"/>
      <c r="J29" s="418"/>
      <c r="K29" s="419"/>
      <c r="L29" s="419"/>
      <c r="M29" s="419"/>
      <c r="N29" s="419"/>
      <c r="O29" s="420"/>
      <c r="P29" s="421"/>
      <c r="Q29" s="422"/>
      <c r="R29" s="422"/>
      <c r="S29" s="422"/>
      <c r="T29" s="422"/>
      <c r="U29" s="423"/>
      <c r="V29" s="421"/>
      <c r="W29" s="422"/>
      <c r="X29" s="422"/>
      <c r="Y29" s="422"/>
      <c r="Z29" s="422"/>
      <c r="AA29" s="423"/>
      <c r="AB29" s="406"/>
      <c r="AC29" s="407"/>
      <c r="AD29" s="407"/>
      <c r="AE29" s="407"/>
      <c r="AF29" s="407"/>
      <c r="AG29" s="408"/>
      <c r="AH29" s="412"/>
      <c r="AI29" s="413"/>
      <c r="AJ29" s="413"/>
      <c r="AK29" s="413"/>
      <c r="AL29" s="413"/>
      <c r="AM29" s="414"/>
      <c r="AN29" s="80"/>
      <c r="AO29" s="377"/>
      <c r="AP29" s="378"/>
      <c r="AQ29" s="378"/>
      <c r="AR29" s="378"/>
      <c r="AS29" s="378"/>
      <c r="AT29" s="379"/>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row>
    <row r="30" spans="1:80" x14ac:dyDescent="0.25">
      <c r="A30" s="80"/>
      <c r="B30" s="351"/>
      <c r="C30" s="351"/>
      <c r="D30" s="352"/>
      <c r="E30" s="389" t="s">
        <v>114</v>
      </c>
      <c r="F30" s="390"/>
      <c r="G30" s="390"/>
      <c r="H30" s="390"/>
      <c r="I30" s="390"/>
      <c r="J30" s="433" t="str">
        <f>IF(AND('Mapa final'!$H$10="Baja",'Mapa final'!$L$10="Leve"),CONCATENATE("R",'Mapa final'!$A$10),"")</f>
        <v/>
      </c>
      <c r="K30" s="434"/>
      <c r="L30" s="434" t="str">
        <f ca="1">IF(AND('Mapa final'!$H$16="Baja",'Mapa final'!$L$16="Leve"),CONCATENATE("R",'Mapa final'!$A$16),"")</f>
        <v/>
      </c>
      <c r="M30" s="434"/>
      <c r="N30" s="434" t="str">
        <f ca="1">IF(AND('Mapa final'!$H$22="Baja",'Mapa final'!$L$22="Leve"),CONCATENATE("R",'Mapa final'!$A$22),"")</f>
        <v/>
      </c>
      <c r="O30" s="435"/>
      <c r="P30" s="425" t="str">
        <f>IF(AND('Mapa final'!$H$10="Baja",'Mapa final'!$L$10="Menor"),CONCATENATE("R",'Mapa final'!$A$10),"")</f>
        <v/>
      </c>
      <c r="Q30" s="425"/>
      <c r="R30" s="425" t="str">
        <f ca="1">IF(AND('Mapa final'!$H$16="Baja",'Mapa final'!$L$16="Menor"),CONCATENATE("R",'Mapa final'!$A$16),"")</f>
        <v/>
      </c>
      <c r="S30" s="425"/>
      <c r="T30" s="425" t="str">
        <f ca="1">IF(AND('Mapa final'!$H$22="Baja",'Mapa final'!$L$22="Menor"),CONCATENATE("R",'Mapa final'!$A$22),"")</f>
        <v/>
      </c>
      <c r="U30" s="426"/>
      <c r="V30" s="424" t="str">
        <f>IF(AND('Mapa final'!$H$10="Baja",'Mapa final'!$L$10="Moderado"),CONCATENATE("R",'Mapa final'!$A$10),"")</f>
        <v/>
      </c>
      <c r="W30" s="425"/>
      <c r="X30" s="425" t="str">
        <f ca="1">IF(AND('Mapa final'!$H$16="Baja",'Mapa final'!$L$16="Moderado"),CONCATENATE("R",'Mapa final'!$A$16),"")</f>
        <v/>
      </c>
      <c r="Y30" s="425"/>
      <c r="Z30" s="425" t="str">
        <f ca="1">IF(AND('Mapa final'!$H$22="Baja",'Mapa final'!$L$22="Moderado"),CONCATENATE("R",'Mapa final'!$A$22),"")</f>
        <v/>
      </c>
      <c r="AA30" s="426"/>
      <c r="AB30" s="400" t="str">
        <f>IF(AND('Mapa final'!$H$10="Baja",'Mapa final'!$L$10="Mayor"),CONCATENATE("R",'Mapa final'!$A$10),"")</f>
        <v/>
      </c>
      <c r="AC30" s="401"/>
      <c r="AD30" s="401" t="str">
        <f ca="1">IF(AND('Mapa final'!$H$16="Baja",'Mapa final'!$L$16="Mayor"),CONCATENATE("R",'Mapa final'!$A$16),"")</f>
        <v/>
      </c>
      <c r="AE30" s="401"/>
      <c r="AF30" s="401" t="str">
        <f ca="1">IF(AND('Mapa final'!$H$22="Baja",'Mapa final'!$L$22="Mayor"),CONCATENATE("R",'Mapa final'!$A$22),"")</f>
        <v/>
      </c>
      <c r="AG30" s="403"/>
      <c r="AH30" s="415" t="str">
        <f>IF(AND('Mapa final'!$H$10="Baja",'Mapa final'!$L$10="Catastrófico"),CONCATENATE("R",'Mapa final'!$A$10),"")</f>
        <v/>
      </c>
      <c r="AI30" s="416"/>
      <c r="AJ30" s="416" t="str">
        <f ca="1">IF(AND('Mapa final'!$H$16="Baja",'Mapa final'!$L$16="Catastrófico"),CONCATENATE("R",'Mapa final'!$A$16),"")</f>
        <v/>
      </c>
      <c r="AK30" s="416"/>
      <c r="AL30" s="416" t="str">
        <f ca="1">IF(AND('Mapa final'!$H$22="Baja",'Mapa final'!$L$22="Catastrófico"),CONCATENATE("R",'Mapa final'!$A$22),"")</f>
        <v/>
      </c>
      <c r="AM30" s="417"/>
      <c r="AN30" s="80"/>
      <c r="AO30" s="380" t="s">
        <v>82</v>
      </c>
      <c r="AP30" s="381"/>
      <c r="AQ30" s="381"/>
      <c r="AR30" s="381"/>
      <c r="AS30" s="381"/>
      <c r="AT30" s="382"/>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row>
    <row r="31" spans="1:80" x14ac:dyDescent="0.25">
      <c r="A31" s="80"/>
      <c r="B31" s="351"/>
      <c r="C31" s="351"/>
      <c r="D31" s="352"/>
      <c r="E31" s="392"/>
      <c r="F31" s="393"/>
      <c r="G31" s="393"/>
      <c r="H31" s="393"/>
      <c r="I31" s="393"/>
      <c r="J31" s="429"/>
      <c r="K31" s="427"/>
      <c r="L31" s="427"/>
      <c r="M31" s="427"/>
      <c r="N31" s="427"/>
      <c r="O31" s="428"/>
      <c r="P31" s="419"/>
      <c r="Q31" s="419"/>
      <c r="R31" s="419"/>
      <c r="S31" s="419"/>
      <c r="T31" s="419"/>
      <c r="U31" s="420"/>
      <c r="V31" s="418"/>
      <c r="W31" s="419"/>
      <c r="X31" s="419"/>
      <c r="Y31" s="419"/>
      <c r="Z31" s="419"/>
      <c r="AA31" s="420"/>
      <c r="AB31" s="402"/>
      <c r="AC31" s="398"/>
      <c r="AD31" s="398"/>
      <c r="AE31" s="398"/>
      <c r="AF31" s="398"/>
      <c r="AG31" s="399"/>
      <c r="AH31" s="409"/>
      <c r="AI31" s="410"/>
      <c r="AJ31" s="410"/>
      <c r="AK31" s="410"/>
      <c r="AL31" s="410"/>
      <c r="AM31" s="411"/>
      <c r="AN31" s="80"/>
      <c r="AO31" s="383"/>
      <c r="AP31" s="384"/>
      <c r="AQ31" s="384"/>
      <c r="AR31" s="384"/>
      <c r="AS31" s="384"/>
      <c r="AT31" s="385"/>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row>
    <row r="32" spans="1:80" x14ac:dyDescent="0.25">
      <c r="A32" s="80"/>
      <c r="B32" s="351"/>
      <c r="C32" s="351"/>
      <c r="D32" s="352"/>
      <c r="E32" s="392"/>
      <c r="F32" s="393"/>
      <c r="G32" s="393"/>
      <c r="H32" s="393"/>
      <c r="I32" s="393"/>
      <c r="J32" s="429" t="str">
        <f ca="1">IF(AND('Mapa final'!$H$28="Baja",'Mapa final'!$L$28="Leve"),CONCATENATE("R",'Mapa final'!$A$28),"")</f>
        <v/>
      </c>
      <c r="K32" s="427"/>
      <c r="L32" s="427" t="str">
        <f ca="1">IF(AND('Mapa final'!$H$34="Baja",'Mapa final'!$L$34="Leve"),CONCATENATE("R",'Mapa final'!$A$34),"")</f>
        <v/>
      </c>
      <c r="M32" s="427"/>
      <c r="N32" s="427" t="str">
        <f ca="1">IF(AND('Mapa final'!$H$40="Baja",'Mapa final'!$L$40="Leve"),CONCATENATE("R",'Mapa final'!$A$40),"")</f>
        <v/>
      </c>
      <c r="O32" s="428"/>
      <c r="P32" s="419" t="str">
        <f ca="1">IF(AND('Mapa final'!$H$28="Baja",'Mapa final'!$L$28="Menor"),CONCATENATE("R",'Mapa final'!$A$28),"")</f>
        <v/>
      </c>
      <c r="Q32" s="419"/>
      <c r="R32" s="419" t="str">
        <f ca="1">IF(AND('Mapa final'!$H$34="Baja",'Mapa final'!$L$34="Menor"),CONCATENATE("R",'Mapa final'!$A$34),"")</f>
        <v/>
      </c>
      <c r="S32" s="419"/>
      <c r="T32" s="419" t="str">
        <f ca="1">IF(AND('Mapa final'!$H$40="Baja",'Mapa final'!$L$40="Menor"),CONCATENATE("R",'Mapa final'!$A$40),"")</f>
        <v/>
      </c>
      <c r="U32" s="420"/>
      <c r="V32" s="418" t="str">
        <f ca="1">IF(AND('Mapa final'!$H$28="Baja",'Mapa final'!$L$28="Moderado"),CONCATENATE("R",'Mapa final'!$A$28),"")</f>
        <v/>
      </c>
      <c r="W32" s="419"/>
      <c r="X32" s="419" t="str">
        <f ca="1">IF(AND('Mapa final'!$H$34="Baja",'Mapa final'!$L$34="Moderado"),CONCATENATE("R",'Mapa final'!$A$34),"")</f>
        <v/>
      </c>
      <c r="Y32" s="419"/>
      <c r="Z32" s="419" t="str">
        <f ca="1">IF(AND('Mapa final'!$H$40="Baja",'Mapa final'!$L$40="Moderado"),CONCATENATE("R",'Mapa final'!$A$40),"")</f>
        <v/>
      </c>
      <c r="AA32" s="420"/>
      <c r="AB32" s="402" t="str">
        <f ca="1">IF(AND('Mapa final'!$H$28="Baja",'Mapa final'!$L$28="Mayor"),CONCATENATE("R",'Mapa final'!$A$28),"")</f>
        <v/>
      </c>
      <c r="AC32" s="398"/>
      <c r="AD32" s="398" t="str">
        <f ca="1">IF(AND('Mapa final'!$H$34="Baja",'Mapa final'!$L$34="Mayor"),CONCATENATE("R",'Mapa final'!$A$34),"")</f>
        <v/>
      </c>
      <c r="AE32" s="398"/>
      <c r="AF32" s="398" t="str">
        <f ca="1">IF(AND('Mapa final'!$H$40="Baja",'Mapa final'!$L$40="Mayor"),CONCATENATE("R",'Mapa final'!$A$40),"")</f>
        <v/>
      </c>
      <c r="AG32" s="399"/>
      <c r="AH32" s="409" t="str">
        <f ca="1">IF(AND('Mapa final'!$H$28="Baja",'Mapa final'!$L$28="Catastrófico"),CONCATENATE("R",'Mapa final'!$A$28),"")</f>
        <v/>
      </c>
      <c r="AI32" s="410"/>
      <c r="AJ32" s="410" t="str">
        <f ca="1">IF(AND('Mapa final'!$H$34="Baja",'Mapa final'!$L$34="Catastrófico"),CONCATENATE("R",'Mapa final'!$A$34),"")</f>
        <v/>
      </c>
      <c r="AK32" s="410"/>
      <c r="AL32" s="410" t="str">
        <f ca="1">IF(AND('Mapa final'!$H$40="Baja",'Mapa final'!$L$40="Catastrófico"),CONCATENATE("R",'Mapa final'!$A$40),"")</f>
        <v/>
      </c>
      <c r="AM32" s="411"/>
      <c r="AN32" s="80"/>
      <c r="AO32" s="383"/>
      <c r="AP32" s="384"/>
      <c r="AQ32" s="384"/>
      <c r="AR32" s="384"/>
      <c r="AS32" s="384"/>
      <c r="AT32" s="385"/>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row>
    <row r="33" spans="1:80" x14ac:dyDescent="0.25">
      <c r="A33" s="80"/>
      <c r="B33" s="351"/>
      <c r="C33" s="351"/>
      <c r="D33" s="352"/>
      <c r="E33" s="392"/>
      <c r="F33" s="393"/>
      <c r="G33" s="393"/>
      <c r="H33" s="393"/>
      <c r="I33" s="393"/>
      <c r="J33" s="429"/>
      <c r="K33" s="427"/>
      <c r="L33" s="427"/>
      <c r="M33" s="427"/>
      <c r="N33" s="427"/>
      <c r="O33" s="428"/>
      <c r="P33" s="419"/>
      <c r="Q33" s="419"/>
      <c r="R33" s="419"/>
      <c r="S33" s="419"/>
      <c r="T33" s="419"/>
      <c r="U33" s="420"/>
      <c r="V33" s="418"/>
      <c r="W33" s="419"/>
      <c r="X33" s="419"/>
      <c r="Y33" s="419"/>
      <c r="Z33" s="419"/>
      <c r="AA33" s="420"/>
      <c r="AB33" s="402"/>
      <c r="AC33" s="398"/>
      <c r="AD33" s="398"/>
      <c r="AE33" s="398"/>
      <c r="AF33" s="398"/>
      <c r="AG33" s="399"/>
      <c r="AH33" s="409"/>
      <c r="AI33" s="410"/>
      <c r="AJ33" s="410"/>
      <c r="AK33" s="410"/>
      <c r="AL33" s="410"/>
      <c r="AM33" s="411"/>
      <c r="AN33" s="80"/>
      <c r="AO33" s="383"/>
      <c r="AP33" s="384"/>
      <c r="AQ33" s="384"/>
      <c r="AR33" s="384"/>
      <c r="AS33" s="384"/>
      <c r="AT33" s="385"/>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row>
    <row r="34" spans="1:80" x14ac:dyDescent="0.25">
      <c r="A34" s="80"/>
      <c r="B34" s="351"/>
      <c r="C34" s="351"/>
      <c r="D34" s="352"/>
      <c r="E34" s="392"/>
      <c r="F34" s="393"/>
      <c r="G34" s="393"/>
      <c r="H34" s="393"/>
      <c r="I34" s="393"/>
      <c r="J34" s="429" t="str">
        <f ca="1">IF(AND('Mapa final'!$H$46="Baja",'Mapa final'!$L$46="Leve"),CONCATENATE("R",'Mapa final'!$A$46),"")</f>
        <v/>
      </c>
      <c r="K34" s="427"/>
      <c r="L34" s="427" t="str">
        <f ca="1">IF(AND('Mapa final'!$H$52="Baja",'Mapa final'!$L$52="Leve"),CONCATENATE("R",'Mapa final'!$A$52),"")</f>
        <v/>
      </c>
      <c r="M34" s="427"/>
      <c r="N34" s="427" t="str">
        <f ca="1">IF(AND('Mapa final'!$H$58="Baja",'Mapa final'!$L$58="Leve"),CONCATENATE("R",'Mapa final'!$A$58),"")</f>
        <v/>
      </c>
      <c r="O34" s="428"/>
      <c r="P34" s="419" t="str">
        <f ca="1">IF(AND('Mapa final'!$H$46="Baja",'Mapa final'!$L$46="Menor"),CONCATENATE("R",'Mapa final'!$A$46),"")</f>
        <v/>
      </c>
      <c r="Q34" s="419"/>
      <c r="R34" s="419" t="str">
        <f ca="1">IF(AND('Mapa final'!$H$52="Baja",'Mapa final'!$L$52="Menor"),CONCATENATE("R",'Mapa final'!$A$52),"")</f>
        <v/>
      </c>
      <c r="S34" s="419"/>
      <c r="T34" s="419" t="str">
        <f ca="1">IF(AND('Mapa final'!$H$58="Baja",'Mapa final'!$L$58="Menor"),CONCATENATE("R",'Mapa final'!$A$58),"")</f>
        <v/>
      </c>
      <c r="U34" s="420"/>
      <c r="V34" s="418" t="str">
        <f ca="1">IF(AND('Mapa final'!$H$46="Baja",'Mapa final'!$L$46="Moderado"),CONCATENATE("R",'Mapa final'!$A$46),"")</f>
        <v/>
      </c>
      <c r="W34" s="419"/>
      <c r="X34" s="419" t="str">
        <f ca="1">IF(AND('Mapa final'!$H$52="Baja",'Mapa final'!$L$52="Moderado"),CONCATENATE("R",'Mapa final'!$A$52),"")</f>
        <v/>
      </c>
      <c r="Y34" s="419"/>
      <c r="Z34" s="419" t="str">
        <f ca="1">IF(AND('Mapa final'!$H$58="Baja",'Mapa final'!$L$58="Moderado"),CONCATENATE("R",'Mapa final'!$A$58),"")</f>
        <v/>
      </c>
      <c r="AA34" s="420"/>
      <c r="AB34" s="402" t="str">
        <f ca="1">IF(AND('Mapa final'!$H$46="Baja",'Mapa final'!$L$46="Mayor"),CONCATENATE("R",'Mapa final'!$A$46),"")</f>
        <v/>
      </c>
      <c r="AC34" s="398"/>
      <c r="AD34" s="398" t="str">
        <f ca="1">IF(AND('Mapa final'!$H$52="Baja",'Mapa final'!$L$52="Mayor"),CONCATENATE("R",'Mapa final'!$A$52),"")</f>
        <v/>
      </c>
      <c r="AE34" s="398"/>
      <c r="AF34" s="398" t="str">
        <f ca="1">IF(AND('Mapa final'!$H$58="Baja",'Mapa final'!$L$58="Mayor"),CONCATENATE("R",'Mapa final'!$A$58),"")</f>
        <v/>
      </c>
      <c r="AG34" s="399"/>
      <c r="AH34" s="409" t="str">
        <f ca="1">IF(AND('Mapa final'!$H$46="Baja",'Mapa final'!$L$46="Catastrófico"),CONCATENATE("R",'Mapa final'!$A$46),"")</f>
        <v/>
      </c>
      <c r="AI34" s="410"/>
      <c r="AJ34" s="410" t="str">
        <f ca="1">IF(AND('Mapa final'!$H$52="Baja",'Mapa final'!$L$52="Catastrófico"),CONCATENATE("R",'Mapa final'!$A$52),"")</f>
        <v/>
      </c>
      <c r="AK34" s="410"/>
      <c r="AL34" s="410" t="str">
        <f ca="1">IF(AND('Mapa final'!$H$58="Baja",'Mapa final'!$L$58="Catastrófico"),CONCATENATE("R",'Mapa final'!$A$58),"")</f>
        <v/>
      </c>
      <c r="AM34" s="411"/>
      <c r="AN34" s="80"/>
      <c r="AO34" s="383"/>
      <c r="AP34" s="384"/>
      <c r="AQ34" s="384"/>
      <c r="AR34" s="384"/>
      <c r="AS34" s="384"/>
      <c r="AT34" s="385"/>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row>
    <row r="35" spans="1:80" x14ac:dyDescent="0.25">
      <c r="A35" s="80"/>
      <c r="B35" s="351"/>
      <c r="C35" s="351"/>
      <c r="D35" s="352"/>
      <c r="E35" s="392"/>
      <c r="F35" s="393"/>
      <c r="G35" s="393"/>
      <c r="H35" s="393"/>
      <c r="I35" s="393"/>
      <c r="J35" s="429"/>
      <c r="K35" s="427"/>
      <c r="L35" s="427"/>
      <c r="M35" s="427"/>
      <c r="N35" s="427"/>
      <c r="O35" s="428"/>
      <c r="P35" s="419"/>
      <c r="Q35" s="419"/>
      <c r="R35" s="419"/>
      <c r="S35" s="419"/>
      <c r="T35" s="419"/>
      <c r="U35" s="420"/>
      <c r="V35" s="418"/>
      <c r="W35" s="419"/>
      <c r="X35" s="419"/>
      <c r="Y35" s="419"/>
      <c r="Z35" s="419"/>
      <c r="AA35" s="420"/>
      <c r="AB35" s="402"/>
      <c r="AC35" s="398"/>
      <c r="AD35" s="398"/>
      <c r="AE35" s="398"/>
      <c r="AF35" s="398"/>
      <c r="AG35" s="399"/>
      <c r="AH35" s="409"/>
      <c r="AI35" s="410"/>
      <c r="AJ35" s="410"/>
      <c r="AK35" s="410"/>
      <c r="AL35" s="410"/>
      <c r="AM35" s="411"/>
      <c r="AN35" s="80"/>
      <c r="AO35" s="383"/>
      <c r="AP35" s="384"/>
      <c r="AQ35" s="384"/>
      <c r="AR35" s="384"/>
      <c r="AS35" s="384"/>
      <c r="AT35" s="385"/>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row>
    <row r="36" spans="1:80" x14ac:dyDescent="0.25">
      <c r="A36" s="80"/>
      <c r="B36" s="351"/>
      <c r="C36" s="351"/>
      <c r="D36" s="352"/>
      <c r="E36" s="392"/>
      <c r="F36" s="393"/>
      <c r="G36" s="393"/>
      <c r="H36" s="393"/>
      <c r="I36" s="393"/>
      <c r="J36" s="429" t="str">
        <f ca="1">IF(AND('Mapa final'!$H$64="Baja",'Mapa final'!$L$64="Leve"),CONCATENATE("R",'Mapa final'!$A$64),"")</f>
        <v/>
      </c>
      <c r="K36" s="427"/>
      <c r="L36" s="427" t="str">
        <f>IF(AND('Mapa final'!$H$70="Baja",'Mapa final'!$L$70="Leve"),CONCATENATE("R",'Mapa final'!$A$70),"")</f>
        <v/>
      </c>
      <c r="M36" s="427"/>
      <c r="N36" s="427" t="str">
        <f>IF(AND('Mapa final'!$H$76="Baja",'Mapa final'!$L$76="Leve"),CONCATENATE("R",'Mapa final'!$A$76),"")</f>
        <v/>
      </c>
      <c r="O36" s="428"/>
      <c r="P36" s="419" t="str">
        <f ca="1">IF(AND('Mapa final'!$H$64="Baja",'Mapa final'!$L$64="Menor"),CONCATENATE("R",'Mapa final'!$A$64),"")</f>
        <v/>
      </c>
      <c r="Q36" s="419"/>
      <c r="R36" s="419" t="str">
        <f>IF(AND('Mapa final'!$H$70="Baja",'Mapa final'!$L$70="Menor"),CONCATENATE("R",'Mapa final'!$A$70),"")</f>
        <v/>
      </c>
      <c r="S36" s="419"/>
      <c r="T36" s="419" t="str">
        <f>IF(AND('Mapa final'!$H$76="Baja",'Mapa final'!$L$76="Menor"),CONCATENATE("R",'Mapa final'!$A$76),"")</f>
        <v/>
      </c>
      <c r="U36" s="420"/>
      <c r="V36" s="418" t="str">
        <f ca="1">IF(AND('Mapa final'!$H$64="Baja",'Mapa final'!$L$64="Moderado"),CONCATENATE("R",'Mapa final'!$A$64),"")</f>
        <v/>
      </c>
      <c r="W36" s="419"/>
      <c r="X36" s="419" t="str">
        <f>IF(AND('Mapa final'!$H$70="Baja",'Mapa final'!$L$70="Moderado"),CONCATENATE("R",'Mapa final'!$A$70),"")</f>
        <v/>
      </c>
      <c r="Y36" s="419"/>
      <c r="Z36" s="419" t="str">
        <f>IF(AND('Mapa final'!$H$76="Baja",'Mapa final'!$L$76="Moderado"),CONCATENATE("R",'Mapa final'!$A$76),"")</f>
        <v/>
      </c>
      <c r="AA36" s="420"/>
      <c r="AB36" s="402" t="str">
        <f ca="1">IF(AND('Mapa final'!$H$64="Baja",'Mapa final'!$L$64="Mayor"),CONCATENATE("R",'Mapa final'!$A$64),"")</f>
        <v/>
      </c>
      <c r="AC36" s="398"/>
      <c r="AD36" s="398" t="str">
        <f>IF(AND('Mapa final'!$H$70="Baja",'Mapa final'!$L$70="Mayor"),CONCATENATE("R",'Mapa final'!$A$70),"")</f>
        <v/>
      </c>
      <c r="AE36" s="398"/>
      <c r="AF36" s="398" t="str">
        <f>IF(AND('Mapa final'!$H$76="Baja",'Mapa final'!$L$76="Mayor"),CONCATENATE("R",'Mapa final'!$A$76),"")</f>
        <v/>
      </c>
      <c r="AG36" s="399"/>
      <c r="AH36" s="409" t="str">
        <f ca="1">IF(AND('Mapa final'!$H$64="Baja",'Mapa final'!$L$64="Catastrófico"),CONCATENATE("R",'Mapa final'!$A$64),"")</f>
        <v/>
      </c>
      <c r="AI36" s="410"/>
      <c r="AJ36" s="410" t="str">
        <f>IF(AND('Mapa final'!$H$70="Baja",'Mapa final'!$L$70="Catastrófico"),CONCATENATE("R",'Mapa final'!$A$70),"")</f>
        <v/>
      </c>
      <c r="AK36" s="410"/>
      <c r="AL36" s="410" t="str">
        <f>IF(AND('Mapa final'!$H$76="Baja",'Mapa final'!$L$76="Catastrófico"),CONCATENATE("R",'Mapa final'!$A$76),"")</f>
        <v/>
      </c>
      <c r="AM36" s="411"/>
      <c r="AN36" s="80"/>
      <c r="AO36" s="383"/>
      <c r="AP36" s="384"/>
      <c r="AQ36" s="384"/>
      <c r="AR36" s="384"/>
      <c r="AS36" s="384"/>
      <c r="AT36" s="385"/>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row>
    <row r="37" spans="1:80" ht="15.75" thickBot="1" x14ac:dyDescent="0.3">
      <c r="A37" s="80"/>
      <c r="B37" s="351"/>
      <c r="C37" s="351"/>
      <c r="D37" s="352"/>
      <c r="E37" s="395"/>
      <c r="F37" s="396"/>
      <c r="G37" s="396"/>
      <c r="H37" s="396"/>
      <c r="I37" s="396"/>
      <c r="J37" s="430"/>
      <c r="K37" s="431"/>
      <c r="L37" s="431"/>
      <c r="M37" s="431"/>
      <c r="N37" s="431"/>
      <c r="O37" s="432"/>
      <c r="P37" s="422"/>
      <c r="Q37" s="422"/>
      <c r="R37" s="422"/>
      <c r="S37" s="422"/>
      <c r="T37" s="422"/>
      <c r="U37" s="423"/>
      <c r="V37" s="421"/>
      <c r="W37" s="422"/>
      <c r="X37" s="422"/>
      <c r="Y37" s="422"/>
      <c r="Z37" s="422"/>
      <c r="AA37" s="423"/>
      <c r="AB37" s="406"/>
      <c r="AC37" s="407"/>
      <c r="AD37" s="407"/>
      <c r="AE37" s="407"/>
      <c r="AF37" s="407"/>
      <c r="AG37" s="408"/>
      <c r="AH37" s="412"/>
      <c r="AI37" s="413"/>
      <c r="AJ37" s="413"/>
      <c r="AK37" s="413"/>
      <c r="AL37" s="413"/>
      <c r="AM37" s="414"/>
      <c r="AN37" s="80"/>
      <c r="AO37" s="386"/>
      <c r="AP37" s="387"/>
      <c r="AQ37" s="387"/>
      <c r="AR37" s="387"/>
      <c r="AS37" s="387"/>
      <c r="AT37" s="388"/>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row>
    <row r="38" spans="1:80" x14ac:dyDescent="0.25">
      <c r="A38" s="80"/>
      <c r="B38" s="351"/>
      <c r="C38" s="351"/>
      <c r="D38" s="352"/>
      <c r="E38" s="389" t="s">
        <v>113</v>
      </c>
      <c r="F38" s="390"/>
      <c r="G38" s="390"/>
      <c r="H38" s="390"/>
      <c r="I38" s="391"/>
      <c r="J38" s="433" t="str">
        <f>IF(AND('Mapa final'!$H$10="Muy Baja",'Mapa final'!$L$10="Leve"),CONCATENATE("R",'Mapa final'!$A$10),"")</f>
        <v/>
      </c>
      <c r="K38" s="434"/>
      <c r="L38" s="434" t="str">
        <f ca="1">IF(AND('Mapa final'!$H$16="Muy Baja",'Mapa final'!$L$16="Leve"),CONCATENATE("R",'Mapa final'!$A$16),"")</f>
        <v/>
      </c>
      <c r="M38" s="434"/>
      <c r="N38" s="434" t="str">
        <f ca="1">IF(AND('Mapa final'!$H$22="Muy Baja",'Mapa final'!$L$22="Leve"),CONCATENATE("R",'Mapa final'!$A$22),"")</f>
        <v/>
      </c>
      <c r="O38" s="435"/>
      <c r="P38" s="433" t="str">
        <f>IF(AND('Mapa final'!$H$10="Muy Baja",'Mapa final'!$L$10="Menor"),CONCATENATE("R",'Mapa final'!$A$10),"")</f>
        <v/>
      </c>
      <c r="Q38" s="434"/>
      <c r="R38" s="434" t="str">
        <f ca="1">IF(AND('Mapa final'!$H$16="Muy Baja",'Mapa final'!$L$16="Menor"),CONCATENATE("R",'Mapa final'!$A$16),"")</f>
        <v/>
      </c>
      <c r="S38" s="434"/>
      <c r="T38" s="434" t="str">
        <f ca="1">IF(AND('Mapa final'!$H$22="Muy Baja",'Mapa final'!$L$22="Menor"),CONCATENATE("R",'Mapa final'!$A$22),"")</f>
        <v/>
      </c>
      <c r="U38" s="435"/>
      <c r="V38" s="424" t="str">
        <f>IF(AND('Mapa final'!$H$10="Muy Baja",'Mapa final'!$L$10="Moderado"),CONCATENATE("R",'Mapa final'!$A$10),"")</f>
        <v/>
      </c>
      <c r="W38" s="425"/>
      <c r="X38" s="425" t="str">
        <f ca="1">IF(AND('Mapa final'!$H$16="Muy Baja",'Mapa final'!$L$16="Moderado"),CONCATENATE("R",'Mapa final'!$A$16),"")</f>
        <v/>
      </c>
      <c r="Y38" s="425"/>
      <c r="Z38" s="425" t="str">
        <f ca="1">IF(AND('Mapa final'!$H$22="Muy Baja",'Mapa final'!$L$22="Moderado"),CONCATENATE("R",'Mapa final'!$A$22),"")</f>
        <v/>
      </c>
      <c r="AA38" s="426"/>
      <c r="AB38" s="400" t="str">
        <f>IF(AND('Mapa final'!$H$10="Muy Baja",'Mapa final'!$L$10="Mayor"),CONCATENATE("R",'Mapa final'!$A$10),"")</f>
        <v/>
      </c>
      <c r="AC38" s="401"/>
      <c r="AD38" s="401" t="str">
        <f ca="1">IF(AND('Mapa final'!$H$16="Muy Baja",'Mapa final'!$L$16="Mayor"),CONCATENATE("R",'Mapa final'!$A$16),"")</f>
        <v/>
      </c>
      <c r="AE38" s="401"/>
      <c r="AF38" s="401" t="str">
        <f ca="1">IF(AND('Mapa final'!$H$22="Muy Baja",'Mapa final'!$L$22="Mayor"),CONCATENATE("R",'Mapa final'!$A$22),"")</f>
        <v/>
      </c>
      <c r="AG38" s="403"/>
      <c r="AH38" s="415" t="str">
        <f>IF(AND('Mapa final'!$H$10="Muy Baja",'Mapa final'!$L$10="Catastrófico"),CONCATENATE("R",'Mapa final'!$A$10),"")</f>
        <v/>
      </c>
      <c r="AI38" s="416"/>
      <c r="AJ38" s="416" t="str">
        <f ca="1">IF(AND('Mapa final'!$H$16="Muy Baja",'Mapa final'!$L$16="Catastrófico"),CONCATENATE("R",'Mapa final'!$A$16),"")</f>
        <v/>
      </c>
      <c r="AK38" s="416"/>
      <c r="AL38" s="416" t="str">
        <f ca="1">IF(AND('Mapa final'!$H$22="Muy Baja",'Mapa final'!$L$22="Catastrófico"),CONCATENATE("R",'Mapa final'!$A$22),"")</f>
        <v/>
      </c>
      <c r="AM38" s="417"/>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row>
    <row r="39" spans="1:80" x14ac:dyDescent="0.25">
      <c r="A39" s="80"/>
      <c r="B39" s="351"/>
      <c r="C39" s="351"/>
      <c r="D39" s="352"/>
      <c r="E39" s="392"/>
      <c r="F39" s="393"/>
      <c r="G39" s="393"/>
      <c r="H39" s="393"/>
      <c r="I39" s="394"/>
      <c r="J39" s="429"/>
      <c r="K39" s="427"/>
      <c r="L39" s="427"/>
      <c r="M39" s="427"/>
      <c r="N39" s="427"/>
      <c r="O39" s="428"/>
      <c r="P39" s="429"/>
      <c r="Q39" s="427"/>
      <c r="R39" s="427"/>
      <c r="S39" s="427"/>
      <c r="T39" s="427"/>
      <c r="U39" s="428"/>
      <c r="V39" s="418"/>
      <c r="W39" s="419"/>
      <c r="X39" s="419"/>
      <c r="Y39" s="419"/>
      <c r="Z39" s="419"/>
      <c r="AA39" s="420"/>
      <c r="AB39" s="402"/>
      <c r="AC39" s="398"/>
      <c r="AD39" s="398"/>
      <c r="AE39" s="398"/>
      <c r="AF39" s="398"/>
      <c r="AG39" s="399"/>
      <c r="AH39" s="409"/>
      <c r="AI39" s="410"/>
      <c r="AJ39" s="410"/>
      <c r="AK39" s="410"/>
      <c r="AL39" s="410"/>
      <c r="AM39" s="411"/>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row>
    <row r="40" spans="1:80" x14ac:dyDescent="0.25">
      <c r="A40" s="80"/>
      <c r="B40" s="351"/>
      <c r="C40" s="351"/>
      <c r="D40" s="352"/>
      <c r="E40" s="392"/>
      <c r="F40" s="393"/>
      <c r="G40" s="393"/>
      <c r="H40" s="393"/>
      <c r="I40" s="394"/>
      <c r="J40" s="429" t="str">
        <f ca="1">IF(AND('Mapa final'!$H$28="Muy Baja",'Mapa final'!$L$28="Leve"),CONCATENATE("R",'Mapa final'!$A$28),"")</f>
        <v/>
      </c>
      <c r="K40" s="427"/>
      <c r="L40" s="427" t="str">
        <f ca="1">IF(AND('Mapa final'!$H$34="Muy Baja",'Mapa final'!$L$34="Leve"),CONCATENATE("R",'Mapa final'!$A$34),"")</f>
        <v/>
      </c>
      <c r="M40" s="427"/>
      <c r="N40" s="427" t="str">
        <f ca="1">IF(AND('Mapa final'!$H$40="Muy Baja",'Mapa final'!$L$40="Leve"),CONCATENATE("R",'Mapa final'!$A$40),"")</f>
        <v/>
      </c>
      <c r="O40" s="428"/>
      <c r="P40" s="429" t="str">
        <f ca="1">IF(AND('Mapa final'!$H$28="Muy Baja",'Mapa final'!$L$28="Menor"),CONCATENATE("R",'Mapa final'!$A$28),"")</f>
        <v/>
      </c>
      <c r="Q40" s="427"/>
      <c r="R40" s="427" t="str">
        <f ca="1">IF(AND('Mapa final'!$H$34="Muy Baja",'Mapa final'!$L$34="Menor"),CONCATENATE("R",'Mapa final'!$A$34),"")</f>
        <v/>
      </c>
      <c r="S40" s="427"/>
      <c r="T40" s="427" t="str">
        <f ca="1">IF(AND('Mapa final'!$H$40="Muy Baja",'Mapa final'!$L$40="Menor"),CONCATENATE("R",'Mapa final'!$A$40),"")</f>
        <v/>
      </c>
      <c r="U40" s="428"/>
      <c r="V40" s="418" t="str">
        <f ca="1">IF(AND('Mapa final'!$H$28="Muy Baja",'Mapa final'!$L$28="Moderado"),CONCATENATE("R",'Mapa final'!$A$28),"")</f>
        <v/>
      </c>
      <c r="W40" s="419"/>
      <c r="X40" s="419" t="str">
        <f ca="1">IF(AND('Mapa final'!$H$34="Muy Baja",'Mapa final'!$L$34="Moderado"),CONCATENATE("R",'Mapa final'!$A$34),"")</f>
        <v/>
      </c>
      <c r="Y40" s="419"/>
      <c r="Z40" s="419" t="str">
        <f ca="1">IF(AND('Mapa final'!$H$40="Muy Baja",'Mapa final'!$L$40="Moderado"),CONCATENATE("R",'Mapa final'!$A$40),"")</f>
        <v/>
      </c>
      <c r="AA40" s="420"/>
      <c r="AB40" s="402" t="str">
        <f ca="1">IF(AND('Mapa final'!$H$28="Muy Baja",'Mapa final'!$L$28="Mayor"),CONCATENATE("R",'Mapa final'!$A$28),"")</f>
        <v/>
      </c>
      <c r="AC40" s="398"/>
      <c r="AD40" s="398" t="str">
        <f ca="1">IF(AND('Mapa final'!$H$34="Muy Baja",'Mapa final'!$L$34="Mayor"),CONCATENATE("R",'Mapa final'!$A$34),"")</f>
        <v/>
      </c>
      <c r="AE40" s="398"/>
      <c r="AF40" s="398" t="str">
        <f ca="1">IF(AND('Mapa final'!$H$40="Muy Baja",'Mapa final'!$L$40="Mayor"),CONCATENATE("R",'Mapa final'!$A$40),"")</f>
        <v/>
      </c>
      <c r="AG40" s="399"/>
      <c r="AH40" s="409" t="str">
        <f ca="1">IF(AND('Mapa final'!$H$28="Muy Baja",'Mapa final'!$L$28="Catastrófico"),CONCATENATE("R",'Mapa final'!$A$28),"")</f>
        <v/>
      </c>
      <c r="AI40" s="410"/>
      <c r="AJ40" s="410" t="str">
        <f ca="1">IF(AND('Mapa final'!$H$34="Muy Baja",'Mapa final'!$L$34="Catastrófico"),CONCATENATE("R",'Mapa final'!$A$34),"")</f>
        <v/>
      </c>
      <c r="AK40" s="410"/>
      <c r="AL40" s="410" t="str">
        <f ca="1">IF(AND('Mapa final'!$H$40="Muy Baja",'Mapa final'!$L$40="Catastrófico"),CONCATENATE("R",'Mapa final'!$A$40),"")</f>
        <v/>
      </c>
      <c r="AM40" s="411"/>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row>
    <row r="41" spans="1:80" x14ac:dyDescent="0.25">
      <c r="A41" s="80"/>
      <c r="B41" s="351"/>
      <c r="C41" s="351"/>
      <c r="D41" s="352"/>
      <c r="E41" s="392"/>
      <c r="F41" s="393"/>
      <c r="G41" s="393"/>
      <c r="H41" s="393"/>
      <c r="I41" s="394"/>
      <c r="J41" s="429"/>
      <c r="K41" s="427"/>
      <c r="L41" s="427"/>
      <c r="M41" s="427"/>
      <c r="N41" s="427"/>
      <c r="O41" s="428"/>
      <c r="P41" s="429"/>
      <c r="Q41" s="427"/>
      <c r="R41" s="427"/>
      <c r="S41" s="427"/>
      <c r="T41" s="427"/>
      <c r="U41" s="428"/>
      <c r="V41" s="418"/>
      <c r="W41" s="419"/>
      <c r="X41" s="419"/>
      <c r="Y41" s="419"/>
      <c r="Z41" s="419"/>
      <c r="AA41" s="420"/>
      <c r="AB41" s="402"/>
      <c r="AC41" s="398"/>
      <c r="AD41" s="398"/>
      <c r="AE41" s="398"/>
      <c r="AF41" s="398"/>
      <c r="AG41" s="399"/>
      <c r="AH41" s="409"/>
      <c r="AI41" s="410"/>
      <c r="AJ41" s="410"/>
      <c r="AK41" s="410"/>
      <c r="AL41" s="410"/>
      <c r="AM41" s="411"/>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row>
    <row r="42" spans="1:80" x14ac:dyDescent="0.25">
      <c r="A42" s="80"/>
      <c r="B42" s="351"/>
      <c r="C42" s="351"/>
      <c r="D42" s="352"/>
      <c r="E42" s="392"/>
      <c r="F42" s="393"/>
      <c r="G42" s="393"/>
      <c r="H42" s="393"/>
      <c r="I42" s="394"/>
      <c r="J42" s="429" t="str">
        <f ca="1">IF(AND('Mapa final'!$H$46="Muy Baja",'Mapa final'!$L$46="Leve"),CONCATENATE("R",'Mapa final'!$A$46),"")</f>
        <v/>
      </c>
      <c r="K42" s="427"/>
      <c r="L42" s="427" t="str">
        <f ca="1">IF(AND('Mapa final'!$H$52="Muy Baja",'Mapa final'!$L$52="Leve"),CONCATENATE("R",'Mapa final'!$A$52),"")</f>
        <v/>
      </c>
      <c r="M42" s="427"/>
      <c r="N42" s="427" t="str">
        <f ca="1">IF(AND('Mapa final'!$H$58="Muy Baja",'Mapa final'!$L$58="Leve"),CONCATENATE("R",'Mapa final'!$A$58),"")</f>
        <v/>
      </c>
      <c r="O42" s="428"/>
      <c r="P42" s="429" t="str">
        <f ca="1">IF(AND('Mapa final'!$H$46="Muy Baja",'Mapa final'!$L$46="Menor"),CONCATENATE("R",'Mapa final'!$A$46),"")</f>
        <v/>
      </c>
      <c r="Q42" s="427"/>
      <c r="R42" s="427" t="str">
        <f ca="1">IF(AND('Mapa final'!$H$52="Muy Baja",'Mapa final'!$L$52="Menor"),CONCATENATE("R",'Mapa final'!$A$52),"")</f>
        <v/>
      </c>
      <c r="S42" s="427"/>
      <c r="T42" s="427" t="str">
        <f ca="1">IF(AND('Mapa final'!$H$58="Muy Baja",'Mapa final'!$L$58="Menor"),CONCATENATE("R",'Mapa final'!$A$58),"")</f>
        <v/>
      </c>
      <c r="U42" s="428"/>
      <c r="V42" s="418" t="str">
        <f ca="1">IF(AND('Mapa final'!$H$46="Muy Baja",'Mapa final'!$L$46="Moderado"),CONCATENATE("R",'Mapa final'!$A$46),"")</f>
        <v/>
      </c>
      <c r="W42" s="419"/>
      <c r="X42" s="419" t="str">
        <f ca="1">IF(AND('Mapa final'!$H$52="Muy Baja",'Mapa final'!$L$52="Moderado"),CONCATENATE("R",'Mapa final'!$A$52),"")</f>
        <v/>
      </c>
      <c r="Y42" s="419"/>
      <c r="Z42" s="419" t="str">
        <f ca="1">IF(AND('Mapa final'!$H$58="Muy Baja",'Mapa final'!$L$58="Moderado"),CONCATENATE("R",'Mapa final'!$A$58),"")</f>
        <v/>
      </c>
      <c r="AA42" s="420"/>
      <c r="AB42" s="402" t="str">
        <f ca="1">IF(AND('Mapa final'!$H$46="Muy Baja",'Mapa final'!$L$46="Mayor"),CONCATENATE("R",'Mapa final'!$A$46),"")</f>
        <v/>
      </c>
      <c r="AC42" s="398"/>
      <c r="AD42" s="398" t="str">
        <f ca="1">IF(AND('Mapa final'!$H$52="Muy Baja",'Mapa final'!$L$52="Mayor"),CONCATENATE("R",'Mapa final'!$A$52),"")</f>
        <v/>
      </c>
      <c r="AE42" s="398"/>
      <c r="AF42" s="398" t="str">
        <f ca="1">IF(AND('Mapa final'!$H$58="Muy Baja",'Mapa final'!$L$58="Mayor"),CONCATENATE("R",'Mapa final'!$A$58),"")</f>
        <v/>
      </c>
      <c r="AG42" s="399"/>
      <c r="AH42" s="409" t="str">
        <f ca="1">IF(AND('Mapa final'!$H$46="Muy Baja",'Mapa final'!$L$46="Catastrófico"),CONCATENATE("R",'Mapa final'!$A$46),"")</f>
        <v/>
      </c>
      <c r="AI42" s="410"/>
      <c r="AJ42" s="410" t="str">
        <f ca="1">IF(AND('Mapa final'!$H$52="Muy Baja",'Mapa final'!$L$52="Catastrófico"),CONCATENATE("R",'Mapa final'!$A$52),"")</f>
        <v/>
      </c>
      <c r="AK42" s="410"/>
      <c r="AL42" s="410" t="str">
        <f ca="1">IF(AND('Mapa final'!$H$58="Muy Baja",'Mapa final'!$L$58="Catastrófico"),CONCATENATE("R",'Mapa final'!$A$58),"")</f>
        <v/>
      </c>
      <c r="AM42" s="411"/>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row>
    <row r="43" spans="1:80" x14ac:dyDescent="0.25">
      <c r="A43" s="80"/>
      <c r="B43" s="351"/>
      <c r="C43" s="351"/>
      <c r="D43" s="352"/>
      <c r="E43" s="392"/>
      <c r="F43" s="393"/>
      <c r="G43" s="393"/>
      <c r="H43" s="393"/>
      <c r="I43" s="394"/>
      <c r="J43" s="429"/>
      <c r="K43" s="427"/>
      <c r="L43" s="427"/>
      <c r="M43" s="427"/>
      <c r="N43" s="427"/>
      <c r="O43" s="428"/>
      <c r="P43" s="429"/>
      <c r="Q43" s="427"/>
      <c r="R43" s="427"/>
      <c r="S43" s="427"/>
      <c r="T43" s="427"/>
      <c r="U43" s="428"/>
      <c r="V43" s="418"/>
      <c r="W43" s="419"/>
      <c r="X43" s="419"/>
      <c r="Y43" s="419"/>
      <c r="Z43" s="419"/>
      <c r="AA43" s="420"/>
      <c r="AB43" s="402"/>
      <c r="AC43" s="398"/>
      <c r="AD43" s="398"/>
      <c r="AE43" s="398"/>
      <c r="AF43" s="398"/>
      <c r="AG43" s="399"/>
      <c r="AH43" s="409"/>
      <c r="AI43" s="410"/>
      <c r="AJ43" s="410"/>
      <c r="AK43" s="410"/>
      <c r="AL43" s="410"/>
      <c r="AM43" s="411"/>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row>
    <row r="44" spans="1:80" x14ac:dyDescent="0.25">
      <c r="A44" s="80"/>
      <c r="B44" s="351"/>
      <c r="C44" s="351"/>
      <c r="D44" s="352"/>
      <c r="E44" s="392"/>
      <c r="F44" s="393"/>
      <c r="G44" s="393"/>
      <c r="H44" s="393"/>
      <c r="I44" s="394"/>
      <c r="J44" s="429" t="str">
        <f ca="1">IF(AND('Mapa final'!$H$64="Muy Baja",'Mapa final'!$L$64="Leve"),CONCATENATE("R",'Mapa final'!$A$64),"")</f>
        <v/>
      </c>
      <c r="K44" s="427"/>
      <c r="L44" s="427" t="str">
        <f>IF(AND('Mapa final'!$H$70="Muy Baja",'Mapa final'!$L$70="Leve"),CONCATENATE("R",'Mapa final'!$A$70),"")</f>
        <v/>
      </c>
      <c r="M44" s="427"/>
      <c r="N44" s="427" t="str">
        <f>IF(AND('Mapa final'!$H$76="Muy Baja",'Mapa final'!$L$76="Leve"),CONCATENATE("R",'Mapa final'!$A$76),"")</f>
        <v/>
      </c>
      <c r="O44" s="428"/>
      <c r="P44" s="429" t="str">
        <f ca="1">IF(AND('Mapa final'!$H$64="Muy Baja",'Mapa final'!$L$64="Menor"),CONCATENATE("R",'Mapa final'!$A$64),"")</f>
        <v/>
      </c>
      <c r="Q44" s="427"/>
      <c r="R44" s="427" t="str">
        <f>IF(AND('Mapa final'!$H$70="Muy Baja",'Mapa final'!$L$70="Menor"),CONCATENATE("R",'Mapa final'!$A$70),"")</f>
        <v/>
      </c>
      <c r="S44" s="427"/>
      <c r="T44" s="427" t="str">
        <f>IF(AND('Mapa final'!$H$76="Muy Baja",'Mapa final'!$L$76="Menor"),CONCATENATE("R",'Mapa final'!$A$76),"")</f>
        <v/>
      </c>
      <c r="U44" s="428"/>
      <c r="V44" s="418" t="str">
        <f ca="1">IF(AND('Mapa final'!$H$64="Muy Baja",'Mapa final'!$L$64="Moderado"),CONCATENATE("R",'Mapa final'!$A$64),"")</f>
        <v/>
      </c>
      <c r="W44" s="419"/>
      <c r="X44" s="419" t="str">
        <f>IF(AND('Mapa final'!$H$70="Muy Baja",'Mapa final'!$L$70="Moderado"),CONCATENATE("R",'Mapa final'!$A$70),"")</f>
        <v/>
      </c>
      <c r="Y44" s="419"/>
      <c r="Z44" s="419" t="str">
        <f>IF(AND('Mapa final'!$H$76="Muy Baja",'Mapa final'!$L$76="Moderado"),CONCATENATE("R",'Mapa final'!$A$76),"")</f>
        <v/>
      </c>
      <c r="AA44" s="420"/>
      <c r="AB44" s="402" t="str">
        <f ca="1">IF(AND('Mapa final'!$H$64="Muy Baja",'Mapa final'!$L$64="Mayor"),CONCATENATE("R",'Mapa final'!$A$64),"")</f>
        <v/>
      </c>
      <c r="AC44" s="398"/>
      <c r="AD44" s="398" t="str">
        <f>IF(AND('Mapa final'!$H$70="Muy Baja",'Mapa final'!$L$70="Mayor"),CONCATENATE("R",'Mapa final'!$A$70),"")</f>
        <v/>
      </c>
      <c r="AE44" s="398"/>
      <c r="AF44" s="398" t="str">
        <f>IF(AND('Mapa final'!$H$76="Muy Baja",'Mapa final'!$L$76="Mayor"),CONCATENATE("R",'Mapa final'!$A$76),"")</f>
        <v/>
      </c>
      <c r="AG44" s="399"/>
      <c r="AH44" s="409" t="str">
        <f ca="1">IF(AND('Mapa final'!$H$64="Muy Baja",'Mapa final'!$L$64="Catastrófico"),CONCATENATE("R",'Mapa final'!$A$64),"")</f>
        <v/>
      </c>
      <c r="AI44" s="410"/>
      <c r="AJ44" s="410" t="str">
        <f>IF(AND('Mapa final'!$H$70="Muy Baja",'Mapa final'!$L$70="Catastrófico"),CONCATENATE("R",'Mapa final'!$A$70),"")</f>
        <v/>
      </c>
      <c r="AK44" s="410"/>
      <c r="AL44" s="410" t="str">
        <f>IF(AND('Mapa final'!$H$76="Muy Baja",'Mapa final'!$L$76="Catastrófico"),CONCATENATE("R",'Mapa final'!$A$76),"")</f>
        <v/>
      </c>
      <c r="AM44" s="411"/>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row>
    <row r="45" spans="1:80" ht="15.75" thickBot="1" x14ac:dyDescent="0.3">
      <c r="A45" s="80"/>
      <c r="B45" s="351"/>
      <c r="C45" s="351"/>
      <c r="D45" s="352"/>
      <c r="E45" s="395"/>
      <c r="F45" s="396"/>
      <c r="G45" s="396"/>
      <c r="H45" s="396"/>
      <c r="I45" s="397"/>
      <c r="J45" s="430"/>
      <c r="K45" s="431"/>
      <c r="L45" s="431"/>
      <c r="M45" s="431"/>
      <c r="N45" s="431"/>
      <c r="O45" s="432"/>
      <c r="P45" s="430"/>
      <c r="Q45" s="431"/>
      <c r="R45" s="431"/>
      <c r="S45" s="431"/>
      <c r="T45" s="431"/>
      <c r="U45" s="432"/>
      <c r="V45" s="421"/>
      <c r="W45" s="422"/>
      <c r="X45" s="422"/>
      <c r="Y45" s="422"/>
      <c r="Z45" s="422"/>
      <c r="AA45" s="423"/>
      <c r="AB45" s="406"/>
      <c r="AC45" s="407"/>
      <c r="AD45" s="407"/>
      <c r="AE45" s="407"/>
      <c r="AF45" s="407"/>
      <c r="AG45" s="408"/>
      <c r="AH45" s="412"/>
      <c r="AI45" s="413"/>
      <c r="AJ45" s="413"/>
      <c r="AK45" s="413"/>
      <c r="AL45" s="413"/>
      <c r="AM45" s="414"/>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row>
    <row r="46" spans="1:80" x14ac:dyDescent="0.25">
      <c r="A46" s="80"/>
      <c r="B46" s="80"/>
      <c r="C46" s="80"/>
      <c r="D46" s="80"/>
      <c r="E46" s="80"/>
      <c r="F46" s="80"/>
      <c r="G46" s="80"/>
      <c r="H46" s="80"/>
      <c r="I46" s="80"/>
      <c r="J46" s="389" t="s">
        <v>112</v>
      </c>
      <c r="K46" s="390"/>
      <c r="L46" s="390"/>
      <c r="M46" s="390"/>
      <c r="N46" s="390"/>
      <c r="O46" s="391"/>
      <c r="P46" s="389" t="s">
        <v>111</v>
      </c>
      <c r="Q46" s="390"/>
      <c r="R46" s="390"/>
      <c r="S46" s="390"/>
      <c r="T46" s="390"/>
      <c r="U46" s="391"/>
      <c r="V46" s="389" t="s">
        <v>110</v>
      </c>
      <c r="W46" s="390"/>
      <c r="X46" s="390"/>
      <c r="Y46" s="390"/>
      <c r="Z46" s="390"/>
      <c r="AA46" s="391"/>
      <c r="AB46" s="389" t="s">
        <v>109</v>
      </c>
      <c r="AC46" s="405"/>
      <c r="AD46" s="390"/>
      <c r="AE46" s="390"/>
      <c r="AF46" s="390"/>
      <c r="AG46" s="391"/>
      <c r="AH46" s="389" t="s">
        <v>108</v>
      </c>
      <c r="AI46" s="390"/>
      <c r="AJ46" s="390"/>
      <c r="AK46" s="390"/>
      <c r="AL46" s="390"/>
      <c r="AM46" s="391"/>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x14ac:dyDescent="0.25">
      <c r="A47" s="80"/>
      <c r="B47" s="80"/>
      <c r="C47" s="80"/>
      <c r="D47" s="80"/>
      <c r="E47" s="80"/>
      <c r="F47" s="80"/>
      <c r="G47" s="80"/>
      <c r="H47" s="80"/>
      <c r="I47" s="80"/>
      <c r="J47" s="392"/>
      <c r="K47" s="393"/>
      <c r="L47" s="393"/>
      <c r="M47" s="393"/>
      <c r="N47" s="393"/>
      <c r="O47" s="394"/>
      <c r="P47" s="392"/>
      <c r="Q47" s="393"/>
      <c r="R47" s="393"/>
      <c r="S47" s="393"/>
      <c r="T47" s="393"/>
      <c r="U47" s="394"/>
      <c r="V47" s="392"/>
      <c r="W47" s="393"/>
      <c r="X47" s="393"/>
      <c r="Y47" s="393"/>
      <c r="Z47" s="393"/>
      <c r="AA47" s="394"/>
      <c r="AB47" s="392"/>
      <c r="AC47" s="393"/>
      <c r="AD47" s="393"/>
      <c r="AE47" s="393"/>
      <c r="AF47" s="393"/>
      <c r="AG47" s="394"/>
      <c r="AH47" s="392"/>
      <c r="AI47" s="393"/>
      <c r="AJ47" s="393"/>
      <c r="AK47" s="393"/>
      <c r="AL47" s="393"/>
      <c r="AM47" s="394"/>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x14ac:dyDescent="0.25">
      <c r="A48" s="80"/>
      <c r="B48" s="80"/>
      <c r="C48" s="80"/>
      <c r="D48" s="80"/>
      <c r="E48" s="80"/>
      <c r="F48" s="80"/>
      <c r="G48" s="80"/>
      <c r="H48" s="80"/>
      <c r="I48" s="80"/>
      <c r="J48" s="392"/>
      <c r="K48" s="393"/>
      <c r="L48" s="393"/>
      <c r="M48" s="393"/>
      <c r="N48" s="393"/>
      <c r="O48" s="394"/>
      <c r="P48" s="392"/>
      <c r="Q48" s="393"/>
      <c r="R48" s="393"/>
      <c r="S48" s="393"/>
      <c r="T48" s="393"/>
      <c r="U48" s="394"/>
      <c r="V48" s="392"/>
      <c r="W48" s="393"/>
      <c r="X48" s="393"/>
      <c r="Y48" s="393"/>
      <c r="Z48" s="393"/>
      <c r="AA48" s="394"/>
      <c r="AB48" s="392"/>
      <c r="AC48" s="393"/>
      <c r="AD48" s="393"/>
      <c r="AE48" s="393"/>
      <c r="AF48" s="393"/>
      <c r="AG48" s="394"/>
      <c r="AH48" s="392"/>
      <c r="AI48" s="393"/>
      <c r="AJ48" s="393"/>
      <c r="AK48" s="393"/>
      <c r="AL48" s="393"/>
      <c r="AM48" s="394"/>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x14ac:dyDescent="0.25">
      <c r="A49" s="80"/>
      <c r="B49" s="80"/>
      <c r="C49" s="80"/>
      <c r="D49" s="80"/>
      <c r="E49" s="80"/>
      <c r="F49" s="80"/>
      <c r="G49" s="80"/>
      <c r="H49" s="80"/>
      <c r="I49" s="80"/>
      <c r="J49" s="392"/>
      <c r="K49" s="393"/>
      <c r="L49" s="393"/>
      <c r="M49" s="393"/>
      <c r="N49" s="393"/>
      <c r="O49" s="394"/>
      <c r="P49" s="392"/>
      <c r="Q49" s="393"/>
      <c r="R49" s="393"/>
      <c r="S49" s="393"/>
      <c r="T49" s="393"/>
      <c r="U49" s="394"/>
      <c r="V49" s="392"/>
      <c r="W49" s="393"/>
      <c r="X49" s="393"/>
      <c r="Y49" s="393"/>
      <c r="Z49" s="393"/>
      <c r="AA49" s="394"/>
      <c r="AB49" s="392"/>
      <c r="AC49" s="393"/>
      <c r="AD49" s="393"/>
      <c r="AE49" s="393"/>
      <c r="AF49" s="393"/>
      <c r="AG49" s="394"/>
      <c r="AH49" s="392"/>
      <c r="AI49" s="393"/>
      <c r="AJ49" s="393"/>
      <c r="AK49" s="393"/>
      <c r="AL49" s="393"/>
      <c r="AM49" s="394"/>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x14ac:dyDescent="0.25">
      <c r="A50" s="80"/>
      <c r="B50" s="80"/>
      <c r="C50" s="80"/>
      <c r="D50" s="80"/>
      <c r="E50" s="80"/>
      <c r="F50" s="80"/>
      <c r="G50" s="80"/>
      <c r="H50" s="80"/>
      <c r="I50" s="80"/>
      <c r="J50" s="392"/>
      <c r="K50" s="393"/>
      <c r="L50" s="393"/>
      <c r="M50" s="393"/>
      <c r="N50" s="393"/>
      <c r="O50" s="394"/>
      <c r="P50" s="392"/>
      <c r="Q50" s="393"/>
      <c r="R50" s="393"/>
      <c r="S50" s="393"/>
      <c r="T50" s="393"/>
      <c r="U50" s="394"/>
      <c r="V50" s="392"/>
      <c r="W50" s="393"/>
      <c r="X50" s="393"/>
      <c r="Y50" s="393"/>
      <c r="Z50" s="393"/>
      <c r="AA50" s="394"/>
      <c r="AB50" s="392"/>
      <c r="AC50" s="393"/>
      <c r="AD50" s="393"/>
      <c r="AE50" s="393"/>
      <c r="AF50" s="393"/>
      <c r="AG50" s="394"/>
      <c r="AH50" s="392"/>
      <c r="AI50" s="393"/>
      <c r="AJ50" s="393"/>
      <c r="AK50" s="393"/>
      <c r="AL50" s="393"/>
      <c r="AM50" s="394"/>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75" thickBot="1" x14ac:dyDescent="0.3">
      <c r="A51" s="80"/>
      <c r="B51" s="80"/>
      <c r="C51" s="80"/>
      <c r="D51" s="80"/>
      <c r="E51" s="80"/>
      <c r="F51" s="80"/>
      <c r="G51" s="80"/>
      <c r="H51" s="80"/>
      <c r="I51" s="80"/>
      <c r="J51" s="395"/>
      <c r="K51" s="396"/>
      <c r="L51" s="396"/>
      <c r="M51" s="396"/>
      <c r="N51" s="396"/>
      <c r="O51" s="397"/>
      <c r="P51" s="395"/>
      <c r="Q51" s="396"/>
      <c r="R51" s="396"/>
      <c r="S51" s="396"/>
      <c r="T51" s="396"/>
      <c r="U51" s="397"/>
      <c r="V51" s="395"/>
      <c r="W51" s="396"/>
      <c r="X51" s="396"/>
      <c r="Y51" s="396"/>
      <c r="Z51" s="396"/>
      <c r="AA51" s="397"/>
      <c r="AB51" s="395"/>
      <c r="AC51" s="396"/>
      <c r="AD51" s="396"/>
      <c r="AE51" s="396"/>
      <c r="AF51" s="396"/>
      <c r="AG51" s="397"/>
      <c r="AH51" s="395"/>
      <c r="AI51" s="396"/>
      <c r="AJ51" s="396"/>
      <c r="AK51" s="396"/>
      <c r="AL51" s="396"/>
      <c r="AM51" s="397"/>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x14ac:dyDescent="0.2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25">
      <c r="A53" s="80"/>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25">
      <c r="A54" s="80"/>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x14ac:dyDescent="0.2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2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2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2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2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2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2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row>
    <row r="63" spans="1:80" x14ac:dyDescent="0.2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row>
    <row r="64" spans="1:80" x14ac:dyDescent="0.2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row>
    <row r="65" spans="1:80" x14ac:dyDescent="0.2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row>
    <row r="66" spans="1:80" x14ac:dyDescent="0.2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row>
    <row r="67" spans="1:80"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row>
    <row r="68" spans="1:80" x14ac:dyDescent="0.2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row>
    <row r="69" spans="1:80" x14ac:dyDescent="0.2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row>
    <row r="70" spans="1:80" x14ac:dyDescent="0.2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row>
    <row r="71" spans="1:80" x14ac:dyDescent="0.2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row>
    <row r="72" spans="1:80" x14ac:dyDescent="0.2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row>
    <row r="73" spans="1:80" x14ac:dyDescent="0.2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row>
    <row r="74" spans="1:80" x14ac:dyDescent="0.2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row>
    <row r="75" spans="1:80" x14ac:dyDescent="0.2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row>
    <row r="76" spans="1:80" x14ac:dyDescent="0.2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row>
    <row r="77" spans="1:80" x14ac:dyDescent="0.2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row>
    <row r="78" spans="1:80" x14ac:dyDescent="0.2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row>
    <row r="79" spans="1:80" x14ac:dyDescent="0.2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row>
    <row r="80" spans="1:80" x14ac:dyDescent="0.2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row>
    <row r="81" spans="1:63" x14ac:dyDescent="0.2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row>
    <row r="82" spans="1:63" x14ac:dyDescent="0.2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row>
    <row r="83" spans="1:63" x14ac:dyDescent="0.2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row>
    <row r="84" spans="1:63" x14ac:dyDescent="0.2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row>
    <row r="85" spans="1:63" x14ac:dyDescent="0.2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row>
    <row r="86" spans="1:63" x14ac:dyDescent="0.2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row>
    <row r="87" spans="1:63" x14ac:dyDescent="0.2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row>
    <row r="88" spans="1:63" x14ac:dyDescent="0.2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row>
    <row r="89" spans="1:63" x14ac:dyDescent="0.2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row>
    <row r="90" spans="1:63" x14ac:dyDescent="0.2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row>
    <row r="91" spans="1:63" x14ac:dyDescent="0.2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row>
    <row r="92" spans="1:63" x14ac:dyDescent="0.2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row>
    <row r="93" spans="1:63" x14ac:dyDescent="0.2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row>
    <row r="94" spans="1:63" x14ac:dyDescent="0.2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row>
    <row r="95" spans="1:63" x14ac:dyDescent="0.2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row>
    <row r="96" spans="1:63" x14ac:dyDescent="0.2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row>
    <row r="97" spans="1:63" x14ac:dyDescent="0.2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row>
    <row r="98" spans="1:63" x14ac:dyDescent="0.2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row>
    <row r="99" spans="1:63" x14ac:dyDescent="0.2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row>
    <row r="100" spans="1:63" x14ac:dyDescent="0.2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row>
    <row r="101" spans="1:63"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row>
    <row r="102" spans="1:63"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row>
    <row r="103" spans="1:63"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row>
    <row r="104" spans="1:63"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row>
    <row r="105" spans="1:63"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row>
    <row r="106" spans="1:63" x14ac:dyDescent="0.2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row>
    <row r="107" spans="1:63" x14ac:dyDescent="0.2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row>
    <row r="108" spans="1:63"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row>
    <row r="109" spans="1:63" x14ac:dyDescent="0.2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row>
    <row r="110" spans="1:63" x14ac:dyDescent="0.2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row>
    <row r="111" spans="1:63"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row>
    <row r="112" spans="1:63" x14ac:dyDescent="0.2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row>
    <row r="113" spans="1:63" x14ac:dyDescent="0.2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row>
    <row r="114" spans="1:63" x14ac:dyDescent="0.2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row>
    <row r="115" spans="1:63" x14ac:dyDescent="0.2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row>
    <row r="116" spans="1:63" x14ac:dyDescent="0.2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row>
    <row r="117" spans="1:63" x14ac:dyDescent="0.2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row>
    <row r="118" spans="1:63" x14ac:dyDescent="0.2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row>
    <row r="119" spans="1:63" x14ac:dyDescent="0.2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row>
    <row r="120" spans="1:63" x14ac:dyDescent="0.2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row>
    <row r="121" spans="1:63"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row>
    <row r="122" spans="1:63" x14ac:dyDescent="0.25">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row>
    <row r="123" spans="1:63" x14ac:dyDescent="0.2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row>
    <row r="124" spans="1:63" x14ac:dyDescent="0.25">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row>
    <row r="125" spans="1:63" x14ac:dyDescent="0.25">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row>
    <row r="126" spans="1:63" x14ac:dyDescent="0.25">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row>
    <row r="127" spans="1:63" x14ac:dyDescent="0.25">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row>
    <row r="128" spans="1:63" x14ac:dyDescent="0.25">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row>
    <row r="129" spans="2:63" x14ac:dyDescent="0.25">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row>
    <row r="130" spans="2:63" x14ac:dyDescent="0.25">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row>
    <row r="131" spans="2:63" x14ac:dyDescent="0.25">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row>
    <row r="132" spans="2:63" x14ac:dyDescent="0.25">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row>
    <row r="133" spans="2:63" x14ac:dyDescent="0.25">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row>
    <row r="134" spans="2:63" x14ac:dyDescent="0.25">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row>
    <row r="135" spans="2:63" x14ac:dyDescent="0.25">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row>
    <row r="136" spans="2:63" x14ac:dyDescent="0.25">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row>
    <row r="137" spans="2:63" x14ac:dyDescent="0.25">
      <c r="B137" s="80"/>
      <c r="C137" s="80"/>
      <c r="D137" s="80"/>
      <c r="E137" s="80"/>
      <c r="F137" s="80"/>
      <c r="G137" s="80"/>
      <c r="H137" s="80"/>
      <c r="I137" s="80"/>
    </row>
    <row r="138" spans="2:63" x14ac:dyDescent="0.25">
      <c r="B138" s="80"/>
      <c r="C138" s="80"/>
      <c r="D138" s="80"/>
      <c r="E138" s="80"/>
      <c r="F138" s="80"/>
      <c r="G138" s="80"/>
      <c r="H138" s="80"/>
      <c r="I138" s="80"/>
    </row>
    <row r="139" spans="2:63" x14ac:dyDescent="0.25">
      <c r="B139" s="80"/>
      <c r="C139" s="80"/>
      <c r="D139" s="80"/>
      <c r="E139" s="80"/>
      <c r="F139" s="80"/>
      <c r="G139" s="80"/>
      <c r="H139" s="80"/>
      <c r="I139" s="80"/>
    </row>
    <row r="140" spans="2:63" x14ac:dyDescent="0.25">
      <c r="B140" s="80"/>
      <c r="C140" s="80"/>
      <c r="D140" s="80"/>
      <c r="E140" s="80"/>
      <c r="F140" s="80"/>
      <c r="G140" s="80"/>
      <c r="H140" s="80"/>
      <c r="I140" s="8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6" zoomScale="50" zoomScaleNormal="50" workbookViewId="0">
      <selection activeCell="AA41" sqref="AA41"/>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row>
    <row r="2" spans="1:91" ht="18" customHeight="1" x14ac:dyDescent="0.25">
      <c r="A2" s="80"/>
      <c r="B2" s="462" t="s">
        <v>159</v>
      </c>
      <c r="C2" s="463"/>
      <c r="D2" s="463"/>
      <c r="E2" s="463"/>
      <c r="F2" s="463"/>
      <c r="G2" s="463"/>
      <c r="H2" s="463"/>
      <c r="I2" s="463"/>
      <c r="J2" s="404" t="s">
        <v>2</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row>
    <row r="3" spans="1:91" ht="18.75" customHeight="1" x14ac:dyDescent="0.25">
      <c r="A3" s="80"/>
      <c r="B3" s="463"/>
      <c r="C3" s="463"/>
      <c r="D3" s="463"/>
      <c r="E3" s="463"/>
      <c r="F3" s="463"/>
      <c r="G3" s="463"/>
      <c r="H3" s="463"/>
      <c r="I3" s="463"/>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row>
    <row r="4" spans="1:91" ht="15" customHeight="1" x14ac:dyDescent="0.25">
      <c r="A4" s="80"/>
      <c r="B4" s="463"/>
      <c r="C4" s="463"/>
      <c r="D4" s="463"/>
      <c r="E4" s="463"/>
      <c r="F4" s="463"/>
      <c r="G4" s="463"/>
      <c r="H4" s="463"/>
      <c r="I4" s="463"/>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row>
    <row r="5" spans="1:91" ht="15.75" thickBot="1" x14ac:dyDescent="0.3">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91" ht="15" customHeight="1" x14ac:dyDescent="0.25">
      <c r="A6" s="80"/>
      <c r="B6" s="351" t="s">
        <v>4</v>
      </c>
      <c r="C6" s="351"/>
      <c r="D6" s="352"/>
      <c r="E6" s="446" t="s">
        <v>116</v>
      </c>
      <c r="F6" s="447"/>
      <c r="G6" s="447"/>
      <c r="H6" s="447"/>
      <c r="I6" s="464"/>
      <c r="J6" s="43" t="str">
        <f>IF(AND('Mapa final'!$Y$10="Muy Alta",'Mapa final'!$AA$10="Leve"),CONCATENATE("R1C",'Mapa final'!$O$10),"")</f>
        <v/>
      </c>
      <c r="K6" s="44" t="str">
        <f>IF(AND('Mapa final'!$Y$11="Muy Alta",'Mapa final'!$AA$11="Leve"),CONCATENATE("R1C",'Mapa final'!$O$11),"")</f>
        <v/>
      </c>
      <c r="L6" s="44" t="str">
        <f>IF(AND('Mapa final'!$Y$12="Muy Alta",'Mapa final'!$AA$12="Leve"),CONCATENATE("R1C",'Mapa final'!$O$12),"")</f>
        <v/>
      </c>
      <c r="M6" s="44" t="str">
        <f>IF(AND('Mapa final'!$Y$13="Muy Alta",'Mapa final'!$AA$13="Leve"),CONCATENATE("R1C",'Mapa final'!$O$13),"")</f>
        <v/>
      </c>
      <c r="N6" s="44" t="str">
        <f>IF(AND('Mapa final'!$Y$14="Muy Alta",'Mapa final'!$AA$14="Leve"),CONCATENATE("R1C",'Mapa final'!$O$14),"")</f>
        <v/>
      </c>
      <c r="O6" s="45" t="str">
        <f>IF(AND('Mapa final'!$Y$15="Muy Alta",'Mapa final'!$AA$15="Leve"),CONCATENATE("R1C",'Mapa final'!$O$15),"")</f>
        <v/>
      </c>
      <c r="P6" s="43" t="str">
        <f>IF(AND('Mapa final'!$Y$10="Muy Alta",'Mapa final'!$AA$10="Menor"),CONCATENATE("R1C",'Mapa final'!$O$10),"")</f>
        <v/>
      </c>
      <c r="Q6" s="44" t="str">
        <f>IF(AND('Mapa final'!$Y$11="Muy Alta",'Mapa final'!$AA$11="Menor"),CONCATENATE("R1C",'Mapa final'!$O$11),"")</f>
        <v/>
      </c>
      <c r="R6" s="44" t="str">
        <f>IF(AND('Mapa final'!$Y$12="Muy Alta",'Mapa final'!$AA$12="Menor"),CONCATENATE("R1C",'Mapa final'!$O$12),"")</f>
        <v/>
      </c>
      <c r="S6" s="44" t="str">
        <f>IF(AND('Mapa final'!$Y$13="Muy Alta",'Mapa final'!$AA$13="Menor"),CONCATENATE("R1C",'Mapa final'!$O$13),"")</f>
        <v/>
      </c>
      <c r="T6" s="44" t="str">
        <f>IF(AND('Mapa final'!$Y$14="Muy Alta",'Mapa final'!$AA$14="Menor"),CONCATENATE("R1C",'Mapa final'!$O$14),"")</f>
        <v/>
      </c>
      <c r="U6" s="45" t="str">
        <f>IF(AND('Mapa final'!$Y$15="Muy Alta",'Mapa final'!$AA$15="Menor"),CONCATENATE("R1C",'Mapa final'!$O$15),"")</f>
        <v/>
      </c>
      <c r="V6" s="43" t="str">
        <f>IF(AND('Mapa final'!$Y$10="Muy Alta",'Mapa final'!$AA$10="Moderado"),CONCATENATE("R1C",'Mapa final'!$O$10),"")</f>
        <v/>
      </c>
      <c r="W6" s="44" t="str">
        <f>IF(AND('Mapa final'!$Y$11="Muy Alta",'Mapa final'!$AA$11="Moderado"),CONCATENATE("R1C",'Mapa final'!$O$11),"")</f>
        <v/>
      </c>
      <c r="X6" s="44" t="str">
        <f>IF(AND('Mapa final'!$Y$12="Muy Alta",'Mapa final'!$AA$12="Moderado"),CONCATENATE("R1C",'Mapa final'!$O$12),"")</f>
        <v/>
      </c>
      <c r="Y6" s="44" t="str">
        <f>IF(AND('Mapa final'!$Y$13="Muy Alta",'Mapa final'!$AA$13="Moderado"),CONCATENATE("R1C",'Mapa final'!$O$13),"")</f>
        <v/>
      </c>
      <c r="Z6" s="44" t="str">
        <f>IF(AND('Mapa final'!$Y$14="Muy Alta",'Mapa final'!$AA$14="Moderado"),CONCATENATE("R1C",'Mapa final'!$O$14),"")</f>
        <v/>
      </c>
      <c r="AA6" s="45" t="str">
        <f>IF(AND('Mapa final'!$Y$15="Muy Alta",'Mapa final'!$AA$15="Moderado"),CONCATENATE("R1C",'Mapa final'!$O$15),"")</f>
        <v/>
      </c>
      <c r="AB6" s="43" t="str">
        <f>IF(AND('Mapa final'!$Y$10="Muy Alta",'Mapa final'!$AA$10="Mayor"),CONCATENATE("R1C",'Mapa final'!$O$10),"")</f>
        <v/>
      </c>
      <c r="AC6" s="44" t="str">
        <f>IF(AND('Mapa final'!$Y$11="Muy Alta",'Mapa final'!$AA$11="Mayor"),CONCATENATE("R1C",'Mapa final'!$O$11),"")</f>
        <v/>
      </c>
      <c r="AD6" s="44" t="str">
        <f>IF(AND('Mapa final'!$Y$12="Muy Alta",'Mapa final'!$AA$12="Mayor"),CONCATENATE("R1C",'Mapa final'!$O$12),"")</f>
        <v/>
      </c>
      <c r="AE6" s="44" t="str">
        <f>IF(AND('Mapa final'!$Y$13="Muy Alta",'Mapa final'!$AA$13="Mayor"),CONCATENATE("R1C",'Mapa final'!$O$13),"")</f>
        <v/>
      </c>
      <c r="AF6" s="44" t="str">
        <f>IF(AND('Mapa final'!$Y$14="Muy Alta",'Mapa final'!$AA$14="Mayor"),CONCATENATE("R1C",'Mapa final'!$O$14),"")</f>
        <v/>
      </c>
      <c r="AG6" s="45" t="str">
        <f>IF(AND('Mapa final'!$Y$15="Muy Alta",'Mapa final'!$AA$15="Mayor"),CONCATENATE("R1C",'Mapa final'!$O$15),"")</f>
        <v/>
      </c>
      <c r="AH6" s="46" t="str">
        <f>IF(AND('Mapa final'!$Y$10="Muy Alta",'Mapa final'!$AA$10="Catastrófico"),CONCATENATE("R1C",'Mapa final'!$O$10),"")</f>
        <v/>
      </c>
      <c r="AI6" s="47" t="str">
        <f>IF(AND('Mapa final'!$Y$11="Muy Alta",'Mapa final'!$AA$11="Catastrófico"),CONCATENATE("R1C",'Mapa final'!$O$11),"")</f>
        <v/>
      </c>
      <c r="AJ6" s="47" t="str">
        <f>IF(AND('Mapa final'!$Y$12="Muy Alta",'Mapa final'!$AA$12="Catastrófico"),CONCATENATE("R1C",'Mapa final'!$O$12),"")</f>
        <v/>
      </c>
      <c r="AK6" s="47" t="str">
        <f>IF(AND('Mapa final'!$Y$13="Muy Alta",'Mapa final'!$AA$13="Catastrófico"),CONCATENATE("R1C",'Mapa final'!$O$13),"")</f>
        <v/>
      </c>
      <c r="AL6" s="47" t="str">
        <f>IF(AND('Mapa final'!$Y$14="Muy Alta",'Mapa final'!$AA$14="Catastrófico"),CONCATENATE("R1C",'Mapa final'!$O$14),"")</f>
        <v/>
      </c>
      <c r="AM6" s="48" t="str">
        <f>IF(AND('Mapa final'!$Y$15="Muy Alta",'Mapa final'!$AA$15="Catastrófico"),CONCATENATE("R1C",'Mapa final'!$O$15),"")</f>
        <v/>
      </c>
      <c r="AN6" s="80"/>
      <c r="AO6" s="453" t="s">
        <v>79</v>
      </c>
      <c r="AP6" s="454"/>
      <c r="AQ6" s="454"/>
      <c r="AR6" s="454"/>
      <c r="AS6" s="454"/>
      <c r="AT6" s="455"/>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row>
    <row r="7" spans="1:91" ht="15" customHeight="1" x14ac:dyDescent="0.25">
      <c r="A7" s="80"/>
      <c r="B7" s="351"/>
      <c r="C7" s="351"/>
      <c r="D7" s="352"/>
      <c r="E7" s="450"/>
      <c r="F7" s="449"/>
      <c r="G7" s="449"/>
      <c r="H7" s="449"/>
      <c r="I7" s="465"/>
      <c r="J7" s="49" t="str">
        <f ca="1">IF(AND('Mapa final'!$Y$16="Muy Alta",'Mapa final'!$AA$16="Leve"),CONCATENATE("R2C",'Mapa final'!$O$16),"")</f>
        <v/>
      </c>
      <c r="K7" s="50" t="str">
        <f ca="1">IF(AND('Mapa final'!$Y$17="Muy Alta",'Mapa final'!$AA$17="Leve"),CONCATENATE("R2C",'Mapa final'!$O$17),"")</f>
        <v/>
      </c>
      <c r="L7" s="50" t="str">
        <f ca="1">IF(AND('Mapa final'!$Y$18="Muy Alta",'Mapa final'!$AA$18="Leve"),CONCATENATE("R2C",'Mapa final'!$O$18),"")</f>
        <v/>
      </c>
      <c r="M7" s="50" t="str">
        <f ca="1">IF(AND('Mapa final'!$Y$19="Muy Alta",'Mapa final'!$AA$19="Leve"),CONCATENATE("R2C",'Mapa final'!$O$19),"")</f>
        <v/>
      </c>
      <c r="N7" s="50" t="str">
        <f>IF(AND('Mapa final'!$Y$20="Muy Alta",'Mapa final'!$AA$20="Leve"),CONCATENATE("R2C",'Mapa final'!$O$20),"")</f>
        <v/>
      </c>
      <c r="O7" s="51" t="str">
        <f>IF(AND('Mapa final'!$Y$21="Muy Alta",'Mapa final'!$AA$21="Leve"),CONCATENATE("R2C",'Mapa final'!$O$21),"")</f>
        <v/>
      </c>
      <c r="P7" s="49" t="str">
        <f ca="1">IF(AND('Mapa final'!$Y$16="Muy Alta",'Mapa final'!$AA$16="Menor"),CONCATENATE("R2C",'Mapa final'!$O$16),"")</f>
        <v/>
      </c>
      <c r="Q7" s="50" t="str">
        <f ca="1">IF(AND('Mapa final'!$Y$17="Muy Alta",'Mapa final'!$AA$17="Menor"),CONCATENATE("R2C",'Mapa final'!$O$17),"")</f>
        <v/>
      </c>
      <c r="R7" s="50" t="str">
        <f ca="1">IF(AND('Mapa final'!$Y$18="Muy Alta",'Mapa final'!$AA$18="Menor"),CONCATENATE("R2C",'Mapa final'!$O$18),"")</f>
        <v/>
      </c>
      <c r="S7" s="50" t="str">
        <f ca="1">IF(AND('Mapa final'!$Y$19="Muy Alta",'Mapa final'!$AA$19="Menor"),CONCATENATE("R2C",'Mapa final'!$O$19),"")</f>
        <v/>
      </c>
      <c r="T7" s="50" t="str">
        <f>IF(AND('Mapa final'!$Y$20="Muy Alta",'Mapa final'!$AA$20="Menor"),CONCATENATE("R2C",'Mapa final'!$O$20),"")</f>
        <v/>
      </c>
      <c r="U7" s="51" t="str">
        <f>IF(AND('Mapa final'!$Y$21="Muy Alta",'Mapa final'!$AA$21="Menor"),CONCATENATE("R2C",'Mapa final'!$O$21),"")</f>
        <v/>
      </c>
      <c r="V7" s="49" t="str">
        <f ca="1">IF(AND('Mapa final'!$Y$16="Muy Alta",'Mapa final'!$AA$16="Moderado"),CONCATENATE("R2C",'Mapa final'!$O$16),"")</f>
        <v/>
      </c>
      <c r="W7" s="50" t="str">
        <f ca="1">IF(AND('Mapa final'!$Y$17="Muy Alta",'Mapa final'!$AA$17="Moderado"),CONCATENATE("R2C",'Mapa final'!$O$17),"")</f>
        <v/>
      </c>
      <c r="X7" s="50" t="str">
        <f ca="1">IF(AND('Mapa final'!$Y$18="Muy Alta",'Mapa final'!$AA$18="Moderado"),CONCATENATE("R2C",'Mapa final'!$O$18),"")</f>
        <v/>
      </c>
      <c r="Y7" s="50" t="str">
        <f ca="1">IF(AND('Mapa final'!$Y$19="Muy Alta",'Mapa final'!$AA$19="Moderado"),CONCATENATE("R2C",'Mapa final'!$O$19),"")</f>
        <v/>
      </c>
      <c r="Z7" s="50" t="str">
        <f>IF(AND('Mapa final'!$Y$20="Muy Alta",'Mapa final'!$AA$20="Moderado"),CONCATENATE("R2C",'Mapa final'!$O$20),"")</f>
        <v/>
      </c>
      <c r="AA7" s="51" t="str">
        <f>IF(AND('Mapa final'!$Y$21="Muy Alta",'Mapa final'!$AA$21="Moderado"),CONCATENATE("R2C",'Mapa final'!$O$21),"")</f>
        <v/>
      </c>
      <c r="AB7" s="49" t="str">
        <f ca="1">IF(AND('Mapa final'!$Y$16="Muy Alta",'Mapa final'!$AA$16="Mayor"),CONCATENATE("R2C",'Mapa final'!$O$16),"")</f>
        <v/>
      </c>
      <c r="AC7" s="50" t="str">
        <f ca="1">IF(AND('Mapa final'!$Y$17="Muy Alta",'Mapa final'!$AA$17="Mayor"),CONCATENATE("R2C",'Mapa final'!$O$17),"")</f>
        <v/>
      </c>
      <c r="AD7" s="50" t="str">
        <f ca="1">IF(AND('Mapa final'!$Y$18="Muy Alta",'Mapa final'!$AA$18="Mayor"),CONCATENATE("R2C",'Mapa final'!$O$18),"")</f>
        <v/>
      </c>
      <c r="AE7" s="50" t="str">
        <f ca="1">IF(AND('Mapa final'!$Y$19="Muy Alta",'Mapa final'!$AA$19="Mayor"),CONCATENATE("R2C",'Mapa final'!$O$19),"")</f>
        <v/>
      </c>
      <c r="AF7" s="50" t="str">
        <f>IF(AND('Mapa final'!$Y$20="Muy Alta",'Mapa final'!$AA$20="Mayor"),CONCATENATE("R2C",'Mapa final'!$O$20),"")</f>
        <v/>
      </c>
      <c r="AG7" s="51" t="str">
        <f>IF(AND('Mapa final'!$Y$21="Muy Alta",'Mapa final'!$AA$21="Mayor"),CONCATENATE("R2C",'Mapa final'!$O$21),"")</f>
        <v/>
      </c>
      <c r="AH7" s="52" t="str">
        <f ca="1">IF(AND('Mapa final'!$Y$16="Muy Alta",'Mapa final'!$AA$16="Catastrófico"),CONCATENATE("R2C",'Mapa final'!$O$16),"")</f>
        <v/>
      </c>
      <c r="AI7" s="53" t="str">
        <f ca="1">IF(AND('Mapa final'!$Y$17="Muy Alta",'Mapa final'!$AA$17="Catastrófico"),CONCATENATE("R2C",'Mapa final'!$O$17),"")</f>
        <v/>
      </c>
      <c r="AJ7" s="53" t="str">
        <f ca="1">IF(AND('Mapa final'!$Y$18="Muy Alta",'Mapa final'!$AA$18="Catastrófico"),CONCATENATE("R2C",'Mapa final'!$O$18),"")</f>
        <v/>
      </c>
      <c r="AK7" s="53" t="str">
        <f ca="1">IF(AND('Mapa final'!$Y$19="Muy Alta",'Mapa final'!$AA$19="Catastrófico"),CONCATENATE("R2C",'Mapa final'!$O$19),"")</f>
        <v/>
      </c>
      <c r="AL7" s="53" t="str">
        <f>IF(AND('Mapa final'!$Y$20="Muy Alta",'Mapa final'!$AA$20="Catastrófico"),CONCATENATE("R2C",'Mapa final'!$O$20),"")</f>
        <v/>
      </c>
      <c r="AM7" s="54" t="str">
        <f>IF(AND('Mapa final'!$Y$21="Muy Alta",'Mapa final'!$AA$21="Catastrófico"),CONCATENATE("R2C",'Mapa final'!$O$21),"")</f>
        <v/>
      </c>
      <c r="AN7" s="80"/>
      <c r="AO7" s="456"/>
      <c r="AP7" s="457"/>
      <c r="AQ7" s="457"/>
      <c r="AR7" s="457"/>
      <c r="AS7" s="457"/>
      <c r="AT7" s="458"/>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row>
    <row r="8" spans="1:91" ht="15" customHeight="1" x14ac:dyDescent="0.25">
      <c r="A8" s="80"/>
      <c r="B8" s="351"/>
      <c r="C8" s="351"/>
      <c r="D8" s="352"/>
      <c r="E8" s="450"/>
      <c r="F8" s="449"/>
      <c r="G8" s="449"/>
      <c r="H8" s="449"/>
      <c r="I8" s="465"/>
      <c r="J8" s="49" t="str">
        <f ca="1">IF(AND('Mapa final'!$Y$22="Muy Alta",'Mapa final'!$AA$22="Leve"),CONCATENATE("R3C",'Mapa final'!$O$22),"")</f>
        <v/>
      </c>
      <c r="K8" s="50" t="str">
        <f ca="1">IF(AND('Mapa final'!$Y$23="Muy Alta",'Mapa final'!$AA$23="Leve"),CONCATENATE("R3C",'Mapa final'!$O$23),"")</f>
        <v/>
      </c>
      <c r="L8" s="50" t="str">
        <f ca="1">IF(AND('Mapa final'!$Y$24="Muy Alta",'Mapa final'!$AA$24="Leve"),CONCATENATE("R3C",'Mapa final'!$O$24),"")</f>
        <v/>
      </c>
      <c r="M8" s="50" t="str">
        <f>IF(AND('Mapa final'!$Y$25="Muy Alta",'Mapa final'!$AA$25="Leve"),CONCATENATE("R3C",'Mapa final'!$O$25),"")</f>
        <v/>
      </c>
      <c r="N8" s="50" t="str">
        <f>IF(AND('Mapa final'!$Y$26="Muy Alta",'Mapa final'!$AA$26="Leve"),CONCATENATE("R3C",'Mapa final'!$O$26),"")</f>
        <v/>
      </c>
      <c r="O8" s="51" t="str">
        <f>IF(AND('Mapa final'!$Y$27="Muy Alta",'Mapa final'!$AA$27="Leve"),CONCATENATE("R3C",'Mapa final'!$O$27),"")</f>
        <v/>
      </c>
      <c r="P8" s="49" t="str">
        <f ca="1">IF(AND('Mapa final'!$Y$22="Muy Alta",'Mapa final'!$AA$22="Menor"),CONCATENATE("R3C",'Mapa final'!$O$22),"")</f>
        <v/>
      </c>
      <c r="Q8" s="50" t="str">
        <f ca="1">IF(AND('Mapa final'!$Y$23="Muy Alta",'Mapa final'!$AA$23="Menor"),CONCATENATE("R3C",'Mapa final'!$O$23),"")</f>
        <v/>
      </c>
      <c r="R8" s="50" t="str">
        <f ca="1">IF(AND('Mapa final'!$Y$24="Muy Alta",'Mapa final'!$AA$24="Menor"),CONCATENATE("R3C",'Mapa final'!$O$24),"")</f>
        <v/>
      </c>
      <c r="S8" s="50" t="str">
        <f>IF(AND('Mapa final'!$Y$25="Muy Alta",'Mapa final'!$AA$25="Menor"),CONCATENATE("R3C",'Mapa final'!$O$25),"")</f>
        <v/>
      </c>
      <c r="T8" s="50" t="str">
        <f>IF(AND('Mapa final'!$Y$26="Muy Alta",'Mapa final'!$AA$26="Menor"),CONCATENATE("R3C",'Mapa final'!$O$26),"")</f>
        <v/>
      </c>
      <c r="U8" s="51" t="str">
        <f>IF(AND('Mapa final'!$Y$27="Muy Alta",'Mapa final'!$AA$27="Menor"),CONCATENATE("R3C",'Mapa final'!$O$27),"")</f>
        <v/>
      </c>
      <c r="V8" s="49" t="str">
        <f ca="1">IF(AND('Mapa final'!$Y$22="Muy Alta",'Mapa final'!$AA$22="Moderado"),CONCATENATE("R3C",'Mapa final'!$O$22),"")</f>
        <v/>
      </c>
      <c r="W8" s="50" t="str">
        <f ca="1">IF(AND('Mapa final'!$Y$23="Muy Alta",'Mapa final'!$AA$23="Moderado"),CONCATENATE("R3C",'Mapa final'!$O$23),"")</f>
        <v/>
      </c>
      <c r="X8" s="50" t="str">
        <f ca="1">IF(AND('Mapa final'!$Y$24="Muy Alta",'Mapa final'!$AA$24="Moderado"),CONCATENATE("R3C",'Mapa final'!$O$24),"")</f>
        <v/>
      </c>
      <c r="Y8" s="50" t="str">
        <f>IF(AND('Mapa final'!$Y$25="Muy Alta",'Mapa final'!$AA$25="Moderado"),CONCATENATE("R3C",'Mapa final'!$O$25),"")</f>
        <v/>
      </c>
      <c r="Z8" s="50" t="str">
        <f>IF(AND('Mapa final'!$Y$26="Muy Alta",'Mapa final'!$AA$26="Moderado"),CONCATENATE("R3C",'Mapa final'!$O$26),"")</f>
        <v/>
      </c>
      <c r="AA8" s="51" t="str">
        <f>IF(AND('Mapa final'!$Y$27="Muy Alta",'Mapa final'!$AA$27="Moderado"),CONCATENATE("R3C",'Mapa final'!$O$27),"")</f>
        <v/>
      </c>
      <c r="AB8" s="49" t="str">
        <f ca="1">IF(AND('Mapa final'!$Y$22="Muy Alta",'Mapa final'!$AA$22="Mayor"),CONCATENATE("R3C",'Mapa final'!$O$22),"")</f>
        <v/>
      </c>
      <c r="AC8" s="50" t="str">
        <f ca="1">IF(AND('Mapa final'!$Y$23="Muy Alta",'Mapa final'!$AA$23="Mayor"),CONCATENATE("R3C",'Mapa final'!$O$23),"")</f>
        <v/>
      </c>
      <c r="AD8" s="50" t="str">
        <f ca="1">IF(AND('Mapa final'!$Y$24="Muy Alta",'Mapa final'!$AA$24="Mayor"),CONCATENATE("R3C",'Mapa final'!$O$24),"")</f>
        <v/>
      </c>
      <c r="AE8" s="50" t="str">
        <f>IF(AND('Mapa final'!$Y$25="Muy Alta",'Mapa final'!$AA$25="Mayor"),CONCATENATE("R3C",'Mapa final'!$O$25),"")</f>
        <v/>
      </c>
      <c r="AF8" s="50" t="str">
        <f>IF(AND('Mapa final'!$Y$26="Muy Alta",'Mapa final'!$AA$26="Mayor"),CONCATENATE("R3C",'Mapa final'!$O$26),"")</f>
        <v/>
      </c>
      <c r="AG8" s="51" t="str">
        <f>IF(AND('Mapa final'!$Y$27="Muy Alta",'Mapa final'!$AA$27="Mayor"),CONCATENATE("R3C",'Mapa final'!$O$27),"")</f>
        <v/>
      </c>
      <c r="AH8" s="52" t="str">
        <f ca="1">IF(AND('Mapa final'!$Y$22="Muy Alta",'Mapa final'!$AA$22="Catastrófico"),CONCATENATE("R3C",'Mapa final'!$O$22),"")</f>
        <v/>
      </c>
      <c r="AI8" s="53" t="str">
        <f ca="1">IF(AND('Mapa final'!$Y$23="Muy Alta",'Mapa final'!$AA$23="Catastrófico"),CONCATENATE("R3C",'Mapa final'!$O$23),"")</f>
        <v/>
      </c>
      <c r="AJ8" s="53" t="str">
        <f ca="1">IF(AND('Mapa final'!$Y$24="Muy Alta",'Mapa final'!$AA$24="Catastrófico"),CONCATENATE("R3C",'Mapa final'!$O$24),"")</f>
        <v/>
      </c>
      <c r="AK8" s="53" t="str">
        <f>IF(AND('Mapa final'!$Y$25="Muy Alta",'Mapa final'!$AA$25="Catastrófico"),CONCATENATE("R3C",'Mapa final'!$O$25),"")</f>
        <v/>
      </c>
      <c r="AL8" s="53" t="str">
        <f>IF(AND('Mapa final'!$Y$26="Muy Alta",'Mapa final'!$AA$26="Catastrófico"),CONCATENATE("R3C",'Mapa final'!$O$26),"")</f>
        <v/>
      </c>
      <c r="AM8" s="54" t="str">
        <f>IF(AND('Mapa final'!$Y$27="Muy Alta",'Mapa final'!$AA$27="Catastrófico"),CONCATENATE("R3C",'Mapa final'!$O$27),"")</f>
        <v/>
      </c>
      <c r="AN8" s="80"/>
      <c r="AO8" s="456"/>
      <c r="AP8" s="457"/>
      <c r="AQ8" s="457"/>
      <c r="AR8" s="457"/>
      <c r="AS8" s="457"/>
      <c r="AT8" s="458"/>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row>
    <row r="9" spans="1:91" ht="15" customHeight="1" x14ac:dyDescent="0.25">
      <c r="A9" s="80"/>
      <c r="B9" s="351"/>
      <c r="C9" s="351"/>
      <c r="D9" s="352"/>
      <c r="E9" s="450"/>
      <c r="F9" s="449"/>
      <c r="G9" s="449"/>
      <c r="H9" s="449"/>
      <c r="I9" s="465"/>
      <c r="J9" s="49" t="str">
        <f ca="1">IF(AND('Mapa final'!$Y$28="Muy Alta",'Mapa final'!$AA$28="Leve"),CONCATENATE("R4C",'Mapa final'!$O$28),"")</f>
        <v/>
      </c>
      <c r="K9" s="50" t="str">
        <f>IF(AND('Mapa final'!$Y$29="Muy Alta",'Mapa final'!$AA$29="Leve"),CONCATENATE("R4C",'Mapa final'!$O$29),"")</f>
        <v/>
      </c>
      <c r="L9" s="50" t="str">
        <f>IF(AND('Mapa final'!$Y$30="Muy Alta",'Mapa final'!$AA$30="Leve"),CONCATENATE("R4C",'Mapa final'!$O$30),"")</f>
        <v/>
      </c>
      <c r="M9" s="50" t="str">
        <f>IF(AND('Mapa final'!$Y$31="Muy Alta",'Mapa final'!$AA$31="Leve"),CONCATENATE("R4C",'Mapa final'!$O$31),"")</f>
        <v/>
      </c>
      <c r="N9" s="50" t="str">
        <f>IF(AND('Mapa final'!$Y$32="Muy Alta",'Mapa final'!$AA$32="Leve"),CONCATENATE("R4C",'Mapa final'!$O$32),"")</f>
        <v/>
      </c>
      <c r="O9" s="51" t="str">
        <f>IF(AND('Mapa final'!$Y$33="Muy Alta",'Mapa final'!$AA$33="Leve"),CONCATENATE("R4C",'Mapa final'!$O$33),"")</f>
        <v/>
      </c>
      <c r="P9" s="49" t="str">
        <f ca="1">IF(AND('Mapa final'!$Y$28="Muy Alta",'Mapa final'!$AA$28="Menor"),CONCATENATE("R4C",'Mapa final'!$O$28),"")</f>
        <v/>
      </c>
      <c r="Q9" s="50" t="str">
        <f>IF(AND('Mapa final'!$Y$29="Muy Alta",'Mapa final'!$AA$29="Menor"),CONCATENATE("R4C",'Mapa final'!$O$29),"")</f>
        <v/>
      </c>
      <c r="R9" s="50" t="str">
        <f>IF(AND('Mapa final'!$Y$30="Muy Alta",'Mapa final'!$AA$30="Menor"),CONCATENATE("R4C",'Mapa final'!$O$30),"")</f>
        <v/>
      </c>
      <c r="S9" s="50" t="str">
        <f>IF(AND('Mapa final'!$Y$31="Muy Alta",'Mapa final'!$AA$31="Menor"),CONCATENATE("R4C",'Mapa final'!$O$31),"")</f>
        <v/>
      </c>
      <c r="T9" s="50" t="str">
        <f>IF(AND('Mapa final'!$Y$32="Muy Alta",'Mapa final'!$AA$32="Menor"),CONCATENATE("R4C",'Mapa final'!$O$32),"")</f>
        <v/>
      </c>
      <c r="U9" s="51" t="str">
        <f>IF(AND('Mapa final'!$Y$33="Muy Alta",'Mapa final'!$AA$33="Menor"),CONCATENATE("R4C",'Mapa final'!$O$33),"")</f>
        <v/>
      </c>
      <c r="V9" s="49" t="str">
        <f ca="1">IF(AND('Mapa final'!$Y$28="Muy Alta",'Mapa final'!$AA$28="Moderado"),CONCATENATE("R4C",'Mapa final'!$O$28),"")</f>
        <v/>
      </c>
      <c r="W9" s="50" t="str">
        <f>IF(AND('Mapa final'!$Y$29="Muy Alta",'Mapa final'!$AA$29="Moderado"),CONCATENATE("R4C",'Mapa final'!$O$29),"")</f>
        <v/>
      </c>
      <c r="X9" s="50" t="str">
        <f>IF(AND('Mapa final'!$Y$30="Muy Alta",'Mapa final'!$AA$30="Moderado"),CONCATENATE("R4C",'Mapa final'!$O$30),"")</f>
        <v/>
      </c>
      <c r="Y9" s="50" t="str">
        <f>IF(AND('Mapa final'!$Y$31="Muy Alta",'Mapa final'!$AA$31="Moderado"),CONCATENATE("R4C",'Mapa final'!$O$31),"")</f>
        <v/>
      </c>
      <c r="Z9" s="50" t="str">
        <f>IF(AND('Mapa final'!$Y$32="Muy Alta",'Mapa final'!$AA$32="Moderado"),CONCATENATE("R4C",'Mapa final'!$O$32),"")</f>
        <v/>
      </c>
      <c r="AA9" s="51" t="str">
        <f>IF(AND('Mapa final'!$Y$33="Muy Alta",'Mapa final'!$AA$33="Moderado"),CONCATENATE("R4C",'Mapa final'!$O$33),"")</f>
        <v/>
      </c>
      <c r="AB9" s="49" t="str">
        <f ca="1">IF(AND('Mapa final'!$Y$28="Muy Alta",'Mapa final'!$AA$28="Mayor"),CONCATENATE("R4C",'Mapa final'!$O$28),"")</f>
        <v/>
      </c>
      <c r="AC9" s="50" t="str">
        <f>IF(AND('Mapa final'!$Y$29="Muy Alta",'Mapa final'!$AA$29="Mayor"),CONCATENATE("R4C",'Mapa final'!$O$29),"")</f>
        <v/>
      </c>
      <c r="AD9" s="50" t="str">
        <f>IF(AND('Mapa final'!$Y$30="Muy Alta",'Mapa final'!$AA$30="Mayor"),CONCATENATE("R4C",'Mapa final'!$O$30),"")</f>
        <v/>
      </c>
      <c r="AE9" s="50" t="str">
        <f>IF(AND('Mapa final'!$Y$31="Muy Alta",'Mapa final'!$AA$31="Mayor"),CONCATENATE("R4C",'Mapa final'!$O$31),"")</f>
        <v/>
      </c>
      <c r="AF9" s="50" t="str">
        <f>IF(AND('Mapa final'!$Y$32="Muy Alta",'Mapa final'!$AA$32="Mayor"),CONCATENATE("R4C",'Mapa final'!$O$32),"")</f>
        <v/>
      </c>
      <c r="AG9" s="51" t="str">
        <f>IF(AND('Mapa final'!$Y$33="Muy Alta",'Mapa final'!$AA$33="Mayor"),CONCATENATE("R4C",'Mapa final'!$O$33),"")</f>
        <v/>
      </c>
      <c r="AH9" s="52" t="str">
        <f ca="1">IF(AND('Mapa final'!$Y$28="Muy Alta",'Mapa final'!$AA$28="Catastrófico"),CONCATENATE("R4C",'Mapa final'!$O$28),"")</f>
        <v/>
      </c>
      <c r="AI9" s="53" t="str">
        <f>IF(AND('Mapa final'!$Y$29="Muy Alta",'Mapa final'!$AA$29="Catastrófico"),CONCATENATE("R4C",'Mapa final'!$O$29),"")</f>
        <v/>
      </c>
      <c r="AJ9" s="53" t="str">
        <f>IF(AND('Mapa final'!$Y$30="Muy Alta",'Mapa final'!$AA$30="Catastrófico"),CONCATENATE("R4C",'Mapa final'!$O$30),"")</f>
        <v/>
      </c>
      <c r="AK9" s="53" t="str">
        <f>IF(AND('Mapa final'!$Y$31="Muy Alta",'Mapa final'!$AA$31="Catastrófico"),CONCATENATE("R4C",'Mapa final'!$O$31),"")</f>
        <v/>
      </c>
      <c r="AL9" s="53" t="str">
        <f>IF(AND('Mapa final'!$Y$32="Muy Alta",'Mapa final'!$AA$32="Catastrófico"),CONCATENATE("R4C",'Mapa final'!$O$32),"")</f>
        <v/>
      </c>
      <c r="AM9" s="54" t="str">
        <f>IF(AND('Mapa final'!$Y$33="Muy Alta",'Mapa final'!$AA$33="Catastrófico"),CONCATENATE("R4C",'Mapa final'!$O$33),"")</f>
        <v/>
      </c>
      <c r="AN9" s="80"/>
      <c r="AO9" s="456"/>
      <c r="AP9" s="457"/>
      <c r="AQ9" s="457"/>
      <c r="AR9" s="457"/>
      <c r="AS9" s="457"/>
      <c r="AT9" s="458"/>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row>
    <row r="10" spans="1:91" ht="15" customHeight="1" x14ac:dyDescent="0.25">
      <c r="A10" s="80"/>
      <c r="B10" s="351"/>
      <c r="C10" s="351"/>
      <c r="D10" s="352"/>
      <c r="E10" s="450"/>
      <c r="F10" s="449"/>
      <c r="G10" s="449"/>
      <c r="H10" s="449"/>
      <c r="I10" s="465"/>
      <c r="J10" s="49" t="str">
        <f>IF(AND('Mapa final'!$Y$34="Muy Alta",'Mapa final'!$AA$34="Leve"),CONCATENATE("R5C",'Mapa final'!$O$34),"")</f>
        <v/>
      </c>
      <c r="K10" s="50" t="str">
        <f>IF(AND('Mapa final'!$Y$35="Muy Alta",'Mapa final'!$AA$35="Leve"),CONCATENATE("R5C",'Mapa final'!$O$35),"")</f>
        <v/>
      </c>
      <c r="L10" s="50" t="str">
        <f>IF(AND('Mapa final'!$Y$36="Muy Alta",'Mapa final'!$AA$36="Leve"),CONCATENATE("R5C",'Mapa final'!$O$36),"")</f>
        <v/>
      </c>
      <c r="M10" s="50" t="str">
        <f>IF(AND('Mapa final'!$Y$37="Muy Alta",'Mapa final'!$AA$37="Leve"),CONCATENATE("R5C",'Mapa final'!$O$37),"")</f>
        <v/>
      </c>
      <c r="N10" s="50" t="str">
        <f>IF(AND('Mapa final'!$Y$38="Muy Alta",'Mapa final'!$AA$38="Leve"),CONCATENATE("R5C",'Mapa final'!$O$38),"")</f>
        <v/>
      </c>
      <c r="O10" s="51" t="str">
        <f>IF(AND('Mapa final'!$Y$39="Muy Alta",'Mapa final'!$AA$39="Leve"),CONCATENATE("R5C",'Mapa final'!$O$39),"")</f>
        <v/>
      </c>
      <c r="P10" s="49" t="str">
        <f>IF(AND('Mapa final'!$Y$34="Muy Alta",'Mapa final'!$AA$34="Menor"),CONCATENATE("R5C",'Mapa final'!$O$34),"")</f>
        <v/>
      </c>
      <c r="Q10" s="50" t="str">
        <f>IF(AND('Mapa final'!$Y$35="Muy Alta",'Mapa final'!$AA$35="Menor"),CONCATENATE("R5C",'Mapa final'!$O$35),"")</f>
        <v/>
      </c>
      <c r="R10" s="50" t="str">
        <f>IF(AND('Mapa final'!$Y$36="Muy Alta",'Mapa final'!$AA$36="Menor"),CONCATENATE("R5C",'Mapa final'!$O$36),"")</f>
        <v/>
      </c>
      <c r="S10" s="50" t="str">
        <f>IF(AND('Mapa final'!$Y$37="Muy Alta",'Mapa final'!$AA$37="Menor"),CONCATENATE("R5C",'Mapa final'!$O$37),"")</f>
        <v/>
      </c>
      <c r="T10" s="50" t="str">
        <f>IF(AND('Mapa final'!$Y$38="Muy Alta",'Mapa final'!$AA$38="Menor"),CONCATENATE("R5C",'Mapa final'!$O$38),"")</f>
        <v/>
      </c>
      <c r="U10" s="51" t="str">
        <f>IF(AND('Mapa final'!$Y$39="Muy Alta",'Mapa final'!$AA$39="Menor"),CONCATENATE("R5C",'Mapa final'!$O$39),"")</f>
        <v/>
      </c>
      <c r="V10" s="49" t="str">
        <f>IF(AND('Mapa final'!$Y$34="Muy Alta",'Mapa final'!$AA$34="Moderado"),CONCATENATE("R5C",'Mapa final'!$O$34),"")</f>
        <v/>
      </c>
      <c r="W10" s="50" t="str">
        <f>IF(AND('Mapa final'!$Y$35="Muy Alta",'Mapa final'!$AA$35="Moderado"),CONCATENATE("R5C",'Mapa final'!$O$35),"")</f>
        <v/>
      </c>
      <c r="X10" s="50" t="str">
        <f>IF(AND('Mapa final'!$Y$36="Muy Alta",'Mapa final'!$AA$36="Moderado"),CONCATENATE("R5C",'Mapa final'!$O$36),"")</f>
        <v/>
      </c>
      <c r="Y10" s="50" t="str">
        <f>IF(AND('Mapa final'!$Y$37="Muy Alta",'Mapa final'!$AA$37="Moderado"),CONCATENATE("R5C",'Mapa final'!$O$37),"")</f>
        <v/>
      </c>
      <c r="Z10" s="50" t="str">
        <f>IF(AND('Mapa final'!$Y$38="Muy Alta",'Mapa final'!$AA$38="Moderado"),CONCATENATE("R5C",'Mapa final'!$O$38),"")</f>
        <v/>
      </c>
      <c r="AA10" s="51" t="str">
        <f>IF(AND('Mapa final'!$Y$39="Muy Alta",'Mapa final'!$AA$39="Moderado"),CONCATENATE("R5C",'Mapa final'!$O$39),"")</f>
        <v/>
      </c>
      <c r="AB10" s="49" t="str">
        <f>IF(AND('Mapa final'!$Y$34="Muy Alta",'Mapa final'!$AA$34="Mayor"),CONCATENATE("R5C",'Mapa final'!$O$34),"")</f>
        <v/>
      </c>
      <c r="AC10" s="50" t="str">
        <f>IF(AND('Mapa final'!$Y$35="Muy Alta",'Mapa final'!$AA$35="Mayor"),CONCATENATE("R5C",'Mapa final'!$O$35),"")</f>
        <v/>
      </c>
      <c r="AD10" s="50" t="str">
        <f>IF(AND('Mapa final'!$Y$36="Muy Alta",'Mapa final'!$AA$36="Mayor"),CONCATENATE("R5C",'Mapa final'!$O$36),"")</f>
        <v/>
      </c>
      <c r="AE10" s="50" t="str">
        <f>IF(AND('Mapa final'!$Y$37="Muy Alta",'Mapa final'!$AA$37="Mayor"),CONCATENATE("R5C",'Mapa final'!$O$37),"")</f>
        <v/>
      </c>
      <c r="AF10" s="50" t="str">
        <f>IF(AND('Mapa final'!$Y$38="Muy Alta",'Mapa final'!$AA$38="Mayor"),CONCATENATE("R5C",'Mapa final'!$O$38),"")</f>
        <v/>
      </c>
      <c r="AG10" s="51" t="str">
        <f>IF(AND('Mapa final'!$Y$39="Muy Alta",'Mapa final'!$AA$39="Mayor"),CONCATENATE("R5C",'Mapa final'!$O$39),"")</f>
        <v/>
      </c>
      <c r="AH10" s="52" t="str">
        <f>IF(AND('Mapa final'!$Y$34="Muy Alta",'Mapa final'!$AA$34="Catastrófico"),CONCATENATE("R5C",'Mapa final'!$O$34),"")</f>
        <v/>
      </c>
      <c r="AI10" s="53" t="str">
        <f>IF(AND('Mapa final'!$Y$35="Muy Alta",'Mapa final'!$AA$35="Catastrófico"),CONCATENATE("R5C",'Mapa final'!$O$35),"")</f>
        <v/>
      </c>
      <c r="AJ10" s="53" t="str">
        <f>IF(AND('Mapa final'!$Y$36="Muy Alta",'Mapa final'!$AA$36="Catastrófico"),CONCATENATE("R5C",'Mapa final'!$O$36),"")</f>
        <v/>
      </c>
      <c r="AK10" s="53" t="str">
        <f>IF(AND('Mapa final'!$Y$37="Muy Alta",'Mapa final'!$AA$37="Catastrófico"),CONCATENATE("R5C",'Mapa final'!$O$37),"")</f>
        <v/>
      </c>
      <c r="AL10" s="53" t="str">
        <f>IF(AND('Mapa final'!$Y$38="Muy Alta",'Mapa final'!$AA$38="Catastrófico"),CONCATENATE("R5C",'Mapa final'!$O$38),"")</f>
        <v/>
      </c>
      <c r="AM10" s="54" t="str">
        <f>IF(AND('Mapa final'!$Y$39="Muy Alta",'Mapa final'!$AA$39="Catastrófico"),CONCATENATE("R5C",'Mapa final'!$O$39),"")</f>
        <v/>
      </c>
      <c r="AN10" s="80"/>
      <c r="AO10" s="456"/>
      <c r="AP10" s="457"/>
      <c r="AQ10" s="457"/>
      <c r="AR10" s="457"/>
      <c r="AS10" s="457"/>
      <c r="AT10" s="458"/>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row>
    <row r="11" spans="1:91" ht="15" customHeight="1" x14ac:dyDescent="0.25">
      <c r="A11" s="80"/>
      <c r="B11" s="351"/>
      <c r="C11" s="351"/>
      <c r="D11" s="352"/>
      <c r="E11" s="450"/>
      <c r="F11" s="449"/>
      <c r="G11" s="449"/>
      <c r="H11" s="449"/>
      <c r="I11" s="465"/>
      <c r="J11" s="49" t="str">
        <f>IF(AND('Mapa final'!$Y$40="Muy Alta",'Mapa final'!$AA$40="Leve"),CONCATENATE("R6C",'Mapa final'!$O$40),"")</f>
        <v/>
      </c>
      <c r="K11" s="50" t="str">
        <f>IF(AND('Mapa final'!$Y$41="Muy Alta",'Mapa final'!$AA$41="Leve"),CONCATENATE("R6C",'Mapa final'!$O$41),"")</f>
        <v/>
      </c>
      <c r="L11" s="50" t="str">
        <f>IF(AND('Mapa final'!$Y$42="Muy Alta",'Mapa final'!$AA$42="Leve"),CONCATENATE("R6C",'Mapa final'!$O$42),"")</f>
        <v/>
      </c>
      <c r="M11" s="50" t="str">
        <f>IF(AND('Mapa final'!$Y$43="Muy Alta",'Mapa final'!$AA$43="Leve"),CONCATENATE("R6C",'Mapa final'!$O$43),"")</f>
        <v/>
      </c>
      <c r="N11" s="50" t="str">
        <f>IF(AND('Mapa final'!$Y$44="Muy Alta",'Mapa final'!$AA$44="Leve"),CONCATENATE("R6C",'Mapa final'!$O$44),"")</f>
        <v/>
      </c>
      <c r="O11" s="51" t="str">
        <f>IF(AND('Mapa final'!$Y$45="Muy Alta",'Mapa final'!$AA$45="Leve"),CONCATENATE("R6C",'Mapa final'!$O$45),"")</f>
        <v/>
      </c>
      <c r="P11" s="49" t="str">
        <f>IF(AND('Mapa final'!$Y$40="Muy Alta",'Mapa final'!$AA$40="Menor"),CONCATENATE("R6C",'Mapa final'!$O$40),"")</f>
        <v/>
      </c>
      <c r="Q11" s="50" t="str">
        <f>IF(AND('Mapa final'!$Y$41="Muy Alta",'Mapa final'!$AA$41="Menor"),CONCATENATE("R6C",'Mapa final'!$O$41),"")</f>
        <v/>
      </c>
      <c r="R11" s="50" t="str">
        <f>IF(AND('Mapa final'!$Y$42="Muy Alta",'Mapa final'!$AA$42="Menor"),CONCATENATE("R6C",'Mapa final'!$O$42),"")</f>
        <v/>
      </c>
      <c r="S11" s="50" t="str">
        <f>IF(AND('Mapa final'!$Y$43="Muy Alta",'Mapa final'!$AA$43="Menor"),CONCATENATE("R6C",'Mapa final'!$O$43),"")</f>
        <v/>
      </c>
      <c r="T11" s="50" t="str">
        <f>IF(AND('Mapa final'!$Y$44="Muy Alta",'Mapa final'!$AA$44="Menor"),CONCATENATE("R6C",'Mapa final'!$O$44),"")</f>
        <v/>
      </c>
      <c r="U11" s="51" t="str">
        <f>IF(AND('Mapa final'!$Y$45="Muy Alta",'Mapa final'!$AA$45="Menor"),CONCATENATE("R6C",'Mapa final'!$O$45),"")</f>
        <v/>
      </c>
      <c r="V11" s="49" t="str">
        <f>IF(AND('Mapa final'!$Y$40="Muy Alta",'Mapa final'!$AA$40="Moderado"),CONCATENATE("R6C",'Mapa final'!$O$40),"")</f>
        <v/>
      </c>
      <c r="W11" s="50" t="str">
        <f>IF(AND('Mapa final'!$Y$41="Muy Alta",'Mapa final'!$AA$41="Moderado"),CONCATENATE("R6C",'Mapa final'!$O$41),"")</f>
        <v/>
      </c>
      <c r="X11" s="50" t="str">
        <f>IF(AND('Mapa final'!$Y$42="Muy Alta",'Mapa final'!$AA$42="Moderado"),CONCATENATE("R6C",'Mapa final'!$O$42),"")</f>
        <v/>
      </c>
      <c r="Y11" s="50" t="str">
        <f>IF(AND('Mapa final'!$Y$43="Muy Alta",'Mapa final'!$AA$43="Moderado"),CONCATENATE("R6C",'Mapa final'!$O$43),"")</f>
        <v/>
      </c>
      <c r="Z11" s="50" t="str">
        <f>IF(AND('Mapa final'!$Y$44="Muy Alta",'Mapa final'!$AA$44="Moderado"),CONCATENATE("R6C",'Mapa final'!$O$44),"")</f>
        <v/>
      </c>
      <c r="AA11" s="51" t="str">
        <f>IF(AND('Mapa final'!$Y$45="Muy Alta",'Mapa final'!$AA$45="Moderado"),CONCATENATE("R6C",'Mapa final'!$O$45),"")</f>
        <v/>
      </c>
      <c r="AB11" s="49" t="str">
        <f>IF(AND('Mapa final'!$Y$40="Muy Alta",'Mapa final'!$AA$40="Mayor"),CONCATENATE("R6C",'Mapa final'!$O$40),"")</f>
        <v/>
      </c>
      <c r="AC11" s="50" t="str">
        <f>IF(AND('Mapa final'!$Y$41="Muy Alta",'Mapa final'!$AA$41="Mayor"),CONCATENATE("R6C",'Mapa final'!$O$41),"")</f>
        <v/>
      </c>
      <c r="AD11" s="50" t="str">
        <f>IF(AND('Mapa final'!$Y$42="Muy Alta",'Mapa final'!$AA$42="Mayor"),CONCATENATE("R6C",'Mapa final'!$O$42),"")</f>
        <v/>
      </c>
      <c r="AE11" s="50" t="str">
        <f>IF(AND('Mapa final'!$Y$43="Muy Alta",'Mapa final'!$AA$43="Mayor"),CONCATENATE("R6C",'Mapa final'!$O$43),"")</f>
        <v/>
      </c>
      <c r="AF11" s="50" t="str">
        <f>IF(AND('Mapa final'!$Y$44="Muy Alta",'Mapa final'!$AA$44="Mayor"),CONCATENATE("R6C",'Mapa final'!$O$44),"")</f>
        <v/>
      </c>
      <c r="AG11" s="51" t="str">
        <f>IF(AND('Mapa final'!$Y$45="Muy Alta",'Mapa final'!$AA$45="Mayor"),CONCATENATE("R6C",'Mapa final'!$O$45),"")</f>
        <v/>
      </c>
      <c r="AH11" s="52" t="str">
        <f>IF(AND('Mapa final'!$Y$40="Muy Alta",'Mapa final'!$AA$40="Catastrófico"),CONCATENATE("R6C",'Mapa final'!$O$40),"")</f>
        <v/>
      </c>
      <c r="AI11" s="53" t="str">
        <f>IF(AND('Mapa final'!$Y$41="Muy Alta",'Mapa final'!$AA$41="Catastrófico"),CONCATENATE("R6C",'Mapa final'!$O$41),"")</f>
        <v/>
      </c>
      <c r="AJ11" s="53" t="str">
        <f>IF(AND('Mapa final'!$Y$42="Muy Alta",'Mapa final'!$AA$42="Catastrófico"),CONCATENATE("R6C",'Mapa final'!$O$42),"")</f>
        <v/>
      </c>
      <c r="AK11" s="53" t="str">
        <f>IF(AND('Mapa final'!$Y$43="Muy Alta",'Mapa final'!$AA$43="Catastrófico"),CONCATENATE("R6C",'Mapa final'!$O$43),"")</f>
        <v/>
      </c>
      <c r="AL11" s="53" t="str">
        <f>IF(AND('Mapa final'!$Y$44="Muy Alta",'Mapa final'!$AA$44="Catastrófico"),CONCATENATE("R6C",'Mapa final'!$O$44),"")</f>
        <v/>
      </c>
      <c r="AM11" s="54" t="str">
        <f>IF(AND('Mapa final'!$Y$45="Muy Alta",'Mapa final'!$AA$45="Catastrófico"),CONCATENATE("R6C",'Mapa final'!$O$45),"")</f>
        <v/>
      </c>
      <c r="AN11" s="80"/>
      <c r="AO11" s="456"/>
      <c r="AP11" s="457"/>
      <c r="AQ11" s="457"/>
      <c r="AR11" s="457"/>
      <c r="AS11" s="457"/>
      <c r="AT11" s="458"/>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row>
    <row r="12" spans="1:91" ht="15" customHeight="1" x14ac:dyDescent="0.25">
      <c r="A12" s="80"/>
      <c r="B12" s="351"/>
      <c r="C12" s="351"/>
      <c r="D12" s="352"/>
      <c r="E12" s="450"/>
      <c r="F12" s="449"/>
      <c r="G12" s="449"/>
      <c r="H12" s="449"/>
      <c r="I12" s="465"/>
      <c r="J12" s="49" t="str">
        <f>IF(AND('Mapa final'!$Y$46="Muy Alta",'Mapa final'!$AA$46="Leve"),CONCATENATE("R7C",'Mapa final'!$O$46),"")</f>
        <v/>
      </c>
      <c r="K12" s="50" t="str">
        <f>IF(AND('Mapa final'!$Y$47="Muy Alta",'Mapa final'!$AA$47="Leve"),CONCATENATE("R7C",'Mapa final'!$O$47),"")</f>
        <v/>
      </c>
      <c r="L12" s="50" t="str">
        <f>IF(AND('Mapa final'!$Y$48="Muy Alta",'Mapa final'!$AA$48="Leve"),CONCATENATE("R7C",'Mapa final'!$O$48),"")</f>
        <v/>
      </c>
      <c r="M12" s="50" t="str">
        <f>IF(AND('Mapa final'!$Y$49="Muy Alta",'Mapa final'!$AA$49="Leve"),CONCATENATE("R7C",'Mapa final'!$O$49),"")</f>
        <v/>
      </c>
      <c r="N12" s="50" t="str">
        <f>IF(AND('Mapa final'!$Y$50="Muy Alta",'Mapa final'!$AA$50="Leve"),CONCATENATE("R7C",'Mapa final'!$O$50),"")</f>
        <v/>
      </c>
      <c r="O12" s="51" t="str">
        <f>IF(AND('Mapa final'!$Y$51="Muy Alta",'Mapa final'!$AA$51="Leve"),CONCATENATE("R7C",'Mapa final'!$O$51),"")</f>
        <v/>
      </c>
      <c r="P12" s="49" t="str">
        <f>IF(AND('Mapa final'!$Y$46="Muy Alta",'Mapa final'!$AA$46="Menor"),CONCATENATE("R7C",'Mapa final'!$O$46),"")</f>
        <v/>
      </c>
      <c r="Q12" s="50" t="str">
        <f>IF(AND('Mapa final'!$Y$47="Muy Alta",'Mapa final'!$AA$47="Menor"),CONCATENATE("R7C",'Mapa final'!$O$47),"")</f>
        <v/>
      </c>
      <c r="R12" s="50" t="str">
        <f>IF(AND('Mapa final'!$Y$48="Muy Alta",'Mapa final'!$AA$48="Menor"),CONCATENATE("R7C",'Mapa final'!$O$48),"")</f>
        <v/>
      </c>
      <c r="S12" s="50" t="str">
        <f>IF(AND('Mapa final'!$Y$49="Muy Alta",'Mapa final'!$AA$49="Menor"),CONCATENATE("R7C",'Mapa final'!$O$49),"")</f>
        <v/>
      </c>
      <c r="T12" s="50" t="str">
        <f>IF(AND('Mapa final'!$Y$50="Muy Alta",'Mapa final'!$AA$50="Menor"),CONCATENATE("R7C",'Mapa final'!$O$50),"")</f>
        <v/>
      </c>
      <c r="U12" s="51" t="str">
        <f>IF(AND('Mapa final'!$Y$51="Muy Alta",'Mapa final'!$AA$51="Menor"),CONCATENATE("R7C",'Mapa final'!$O$51),"")</f>
        <v/>
      </c>
      <c r="V12" s="49" t="str">
        <f>IF(AND('Mapa final'!$Y$46="Muy Alta",'Mapa final'!$AA$46="Moderado"),CONCATENATE("R7C",'Mapa final'!$O$46),"")</f>
        <v/>
      </c>
      <c r="W12" s="50" t="str">
        <f>IF(AND('Mapa final'!$Y$47="Muy Alta",'Mapa final'!$AA$47="Moderado"),CONCATENATE("R7C",'Mapa final'!$O$47),"")</f>
        <v/>
      </c>
      <c r="X12" s="50" t="str">
        <f>IF(AND('Mapa final'!$Y$48="Muy Alta",'Mapa final'!$AA$48="Moderado"),CONCATENATE("R7C",'Mapa final'!$O$48),"")</f>
        <v/>
      </c>
      <c r="Y12" s="50" t="str">
        <f>IF(AND('Mapa final'!$Y$49="Muy Alta",'Mapa final'!$AA$49="Moderado"),CONCATENATE("R7C",'Mapa final'!$O$49),"")</f>
        <v/>
      </c>
      <c r="Z12" s="50" t="str">
        <f>IF(AND('Mapa final'!$Y$50="Muy Alta",'Mapa final'!$AA$50="Moderado"),CONCATENATE("R7C",'Mapa final'!$O$50),"")</f>
        <v/>
      </c>
      <c r="AA12" s="51" t="str">
        <f>IF(AND('Mapa final'!$Y$51="Muy Alta",'Mapa final'!$AA$51="Moderado"),CONCATENATE("R7C",'Mapa final'!$O$51),"")</f>
        <v/>
      </c>
      <c r="AB12" s="49" t="str">
        <f>IF(AND('Mapa final'!$Y$46="Muy Alta",'Mapa final'!$AA$46="Mayor"),CONCATENATE("R7C",'Mapa final'!$O$46),"")</f>
        <v/>
      </c>
      <c r="AC12" s="50" t="str">
        <f>IF(AND('Mapa final'!$Y$47="Muy Alta",'Mapa final'!$AA$47="Mayor"),CONCATENATE("R7C",'Mapa final'!$O$47),"")</f>
        <v/>
      </c>
      <c r="AD12" s="50" t="str">
        <f>IF(AND('Mapa final'!$Y$48="Muy Alta",'Mapa final'!$AA$48="Mayor"),CONCATENATE("R7C",'Mapa final'!$O$48),"")</f>
        <v/>
      </c>
      <c r="AE12" s="50" t="str">
        <f>IF(AND('Mapa final'!$Y$49="Muy Alta",'Mapa final'!$AA$49="Mayor"),CONCATENATE("R7C",'Mapa final'!$O$49),"")</f>
        <v/>
      </c>
      <c r="AF12" s="50" t="str">
        <f>IF(AND('Mapa final'!$Y$50="Muy Alta",'Mapa final'!$AA$50="Mayor"),CONCATENATE("R7C",'Mapa final'!$O$50),"")</f>
        <v/>
      </c>
      <c r="AG12" s="51" t="str">
        <f>IF(AND('Mapa final'!$Y$51="Muy Alta",'Mapa final'!$AA$51="Mayor"),CONCATENATE("R7C",'Mapa final'!$O$51),"")</f>
        <v/>
      </c>
      <c r="AH12" s="52" t="str">
        <f>IF(AND('Mapa final'!$Y$46="Muy Alta",'Mapa final'!$AA$46="Catastrófico"),CONCATENATE("R7C",'Mapa final'!$O$46),"")</f>
        <v/>
      </c>
      <c r="AI12" s="53" t="str">
        <f>IF(AND('Mapa final'!$Y$47="Muy Alta",'Mapa final'!$AA$47="Catastrófico"),CONCATENATE("R7C",'Mapa final'!$O$47),"")</f>
        <v/>
      </c>
      <c r="AJ12" s="53" t="str">
        <f>IF(AND('Mapa final'!$Y$48="Muy Alta",'Mapa final'!$AA$48="Catastrófico"),CONCATENATE("R7C",'Mapa final'!$O$48),"")</f>
        <v/>
      </c>
      <c r="AK12" s="53" t="str">
        <f>IF(AND('Mapa final'!$Y$49="Muy Alta",'Mapa final'!$AA$49="Catastrófico"),CONCATENATE("R7C",'Mapa final'!$O$49),"")</f>
        <v/>
      </c>
      <c r="AL12" s="53" t="str">
        <f>IF(AND('Mapa final'!$Y$50="Muy Alta",'Mapa final'!$AA$50="Catastrófico"),CONCATENATE("R7C",'Mapa final'!$O$50),"")</f>
        <v/>
      </c>
      <c r="AM12" s="54" t="str">
        <f>IF(AND('Mapa final'!$Y$51="Muy Alta",'Mapa final'!$AA$51="Catastrófico"),CONCATENATE("R7C",'Mapa final'!$O$51),"")</f>
        <v/>
      </c>
      <c r="AN12" s="80"/>
      <c r="AO12" s="456"/>
      <c r="AP12" s="457"/>
      <c r="AQ12" s="457"/>
      <c r="AR12" s="457"/>
      <c r="AS12" s="457"/>
      <c r="AT12" s="458"/>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row>
    <row r="13" spans="1:91" ht="15" customHeight="1" x14ac:dyDescent="0.25">
      <c r="A13" s="80"/>
      <c r="B13" s="351"/>
      <c r="C13" s="351"/>
      <c r="D13" s="352"/>
      <c r="E13" s="450"/>
      <c r="F13" s="449"/>
      <c r="G13" s="449"/>
      <c r="H13" s="449"/>
      <c r="I13" s="465"/>
      <c r="J13" s="49" t="str">
        <f>IF(AND('Mapa final'!$Y$52="Muy Alta",'Mapa final'!$AA$52="Leve"),CONCATENATE("R8C",'Mapa final'!$O$52),"")</f>
        <v/>
      </c>
      <c r="K13" s="50" t="str">
        <f>IF(AND('Mapa final'!$Y$53="Muy Alta",'Mapa final'!$AA$53="Leve"),CONCATENATE("R8C",'Mapa final'!$O$53),"")</f>
        <v/>
      </c>
      <c r="L13" s="50" t="str">
        <f>IF(AND('Mapa final'!$Y$54="Muy Alta",'Mapa final'!$AA$54="Leve"),CONCATENATE("R8C",'Mapa final'!$O$54),"")</f>
        <v/>
      </c>
      <c r="M13" s="50" t="str">
        <f>IF(AND('Mapa final'!$Y$55="Muy Alta",'Mapa final'!$AA$55="Leve"),CONCATENATE("R8C",'Mapa final'!$O$55),"")</f>
        <v/>
      </c>
      <c r="N13" s="50" t="str">
        <f>IF(AND('Mapa final'!$Y$56="Muy Alta",'Mapa final'!$AA$56="Leve"),CONCATENATE("R8C",'Mapa final'!$O$56),"")</f>
        <v/>
      </c>
      <c r="O13" s="51" t="str">
        <f>IF(AND('Mapa final'!$Y$57="Muy Alta",'Mapa final'!$AA$57="Leve"),CONCATENATE("R8C",'Mapa final'!$O$57),"")</f>
        <v/>
      </c>
      <c r="P13" s="49" t="str">
        <f>IF(AND('Mapa final'!$Y$52="Muy Alta",'Mapa final'!$AA$52="Menor"),CONCATENATE("R8C",'Mapa final'!$O$52),"")</f>
        <v/>
      </c>
      <c r="Q13" s="50" t="str">
        <f>IF(AND('Mapa final'!$Y$53="Muy Alta",'Mapa final'!$AA$53="Menor"),CONCATENATE("R8C",'Mapa final'!$O$53),"")</f>
        <v/>
      </c>
      <c r="R13" s="50" t="str">
        <f>IF(AND('Mapa final'!$Y$54="Muy Alta",'Mapa final'!$AA$54="Menor"),CONCATENATE("R8C",'Mapa final'!$O$54),"")</f>
        <v/>
      </c>
      <c r="S13" s="50" t="str">
        <f>IF(AND('Mapa final'!$Y$55="Muy Alta",'Mapa final'!$AA$55="Menor"),CONCATENATE("R8C",'Mapa final'!$O$55),"")</f>
        <v/>
      </c>
      <c r="T13" s="50" t="str">
        <f>IF(AND('Mapa final'!$Y$56="Muy Alta",'Mapa final'!$AA$56="Menor"),CONCATENATE("R8C",'Mapa final'!$O$56),"")</f>
        <v/>
      </c>
      <c r="U13" s="51" t="str">
        <f>IF(AND('Mapa final'!$Y$57="Muy Alta",'Mapa final'!$AA$57="Menor"),CONCATENATE("R8C",'Mapa final'!$O$57),"")</f>
        <v/>
      </c>
      <c r="V13" s="49" t="str">
        <f>IF(AND('Mapa final'!$Y$52="Muy Alta",'Mapa final'!$AA$52="Moderado"),CONCATENATE("R8C",'Mapa final'!$O$52),"")</f>
        <v/>
      </c>
      <c r="W13" s="50" t="str">
        <f>IF(AND('Mapa final'!$Y$53="Muy Alta",'Mapa final'!$AA$53="Moderado"),CONCATENATE("R8C",'Mapa final'!$O$53),"")</f>
        <v/>
      </c>
      <c r="X13" s="50" t="str">
        <f>IF(AND('Mapa final'!$Y$54="Muy Alta",'Mapa final'!$AA$54="Moderado"),CONCATENATE("R8C",'Mapa final'!$O$54),"")</f>
        <v/>
      </c>
      <c r="Y13" s="50" t="str">
        <f>IF(AND('Mapa final'!$Y$55="Muy Alta",'Mapa final'!$AA$55="Moderado"),CONCATENATE("R8C",'Mapa final'!$O$55),"")</f>
        <v/>
      </c>
      <c r="Z13" s="50" t="str">
        <f>IF(AND('Mapa final'!$Y$56="Muy Alta",'Mapa final'!$AA$56="Moderado"),CONCATENATE("R8C",'Mapa final'!$O$56),"")</f>
        <v/>
      </c>
      <c r="AA13" s="51" t="str">
        <f>IF(AND('Mapa final'!$Y$57="Muy Alta",'Mapa final'!$AA$57="Moderado"),CONCATENATE("R8C",'Mapa final'!$O$57),"")</f>
        <v/>
      </c>
      <c r="AB13" s="49" t="str">
        <f>IF(AND('Mapa final'!$Y$52="Muy Alta",'Mapa final'!$AA$52="Mayor"),CONCATENATE("R8C",'Mapa final'!$O$52),"")</f>
        <v/>
      </c>
      <c r="AC13" s="50" t="str">
        <f>IF(AND('Mapa final'!$Y$53="Muy Alta",'Mapa final'!$AA$53="Mayor"),CONCATENATE("R8C",'Mapa final'!$O$53),"")</f>
        <v/>
      </c>
      <c r="AD13" s="50" t="str">
        <f>IF(AND('Mapa final'!$Y$54="Muy Alta",'Mapa final'!$AA$54="Mayor"),CONCATENATE("R8C",'Mapa final'!$O$54),"")</f>
        <v/>
      </c>
      <c r="AE13" s="50" t="str">
        <f>IF(AND('Mapa final'!$Y$55="Muy Alta",'Mapa final'!$AA$55="Mayor"),CONCATENATE("R8C",'Mapa final'!$O$55),"")</f>
        <v/>
      </c>
      <c r="AF13" s="50" t="str">
        <f>IF(AND('Mapa final'!$Y$56="Muy Alta",'Mapa final'!$AA$56="Mayor"),CONCATENATE("R8C",'Mapa final'!$O$56),"")</f>
        <v/>
      </c>
      <c r="AG13" s="51" t="str">
        <f>IF(AND('Mapa final'!$Y$57="Muy Alta",'Mapa final'!$AA$57="Mayor"),CONCATENATE("R8C",'Mapa final'!$O$57),"")</f>
        <v/>
      </c>
      <c r="AH13" s="52" t="str">
        <f>IF(AND('Mapa final'!$Y$52="Muy Alta",'Mapa final'!$AA$52="Catastrófico"),CONCATENATE("R8C",'Mapa final'!$O$52),"")</f>
        <v/>
      </c>
      <c r="AI13" s="53" t="str">
        <f>IF(AND('Mapa final'!$Y$53="Muy Alta",'Mapa final'!$AA$53="Catastrófico"),CONCATENATE("R8C",'Mapa final'!$O$53),"")</f>
        <v/>
      </c>
      <c r="AJ13" s="53" t="str">
        <f>IF(AND('Mapa final'!$Y$54="Muy Alta",'Mapa final'!$AA$54="Catastrófico"),CONCATENATE("R8C",'Mapa final'!$O$54),"")</f>
        <v/>
      </c>
      <c r="AK13" s="53" t="str">
        <f>IF(AND('Mapa final'!$Y$55="Muy Alta",'Mapa final'!$AA$55="Catastrófico"),CONCATENATE("R8C",'Mapa final'!$O$55),"")</f>
        <v/>
      </c>
      <c r="AL13" s="53" t="str">
        <f>IF(AND('Mapa final'!$Y$56="Muy Alta",'Mapa final'!$AA$56="Catastrófico"),CONCATENATE("R8C",'Mapa final'!$O$56),"")</f>
        <v/>
      </c>
      <c r="AM13" s="54" t="str">
        <f>IF(AND('Mapa final'!$Y$57="Muy Alta",'Mapa final'!$AA$57="Catastrófico"),CONCATENATE("R8C",'Mapa final'!$O$57),"")</f>
        <v/>
      </c>
      <c r="AN13" s="80"/>
      <c r="AO13" s="456"/>
      <c r="AP13" s="457"/>
      <c r="AQ13" s="457"/>
      <c r="AR13" s="457"/>
      <c r="AS13" s="457"/>
      <c r="AT13" s="458"/>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row>
    <row r="14" spans="1:91" ht="15" customHeight="1" x14ac:dyDescent="0.25">
      <c r="A14" s="80"/>
      <c r="B14" s="351"/>
      <c r="C14" s="351"/>
      <c r="D14" s="352"/>
      <c r="E14" s="450"/>
      <c r="F14" s="449"/>
      <c r="G14" s="449"/>
      <c r="H14" s="449"/>
      <c r="I14" s="465"/>
      <c r="J14" s="49" t="str">
        <f>IF(AND('Mapa final'!$Y$58="Muy Alta",'Mapa final'!$AA$58="Leve"),CONCATENATE("R9C",'Mapa final'!$O$58),"")</f>
        <v/>
      </c>
      <c r="K14" s="50" t="str">
        <f>IF(AND('Mapa final'!$Y$59="Muy Alta",'Mapa final'!$AA$59="Leve"),CONCATENATE("R9C",'Mapa final'!$O$59),"")</f>
        <v/>
      </c>
      <c r="L14" s="50" t="str">
        <f>IF(AND('Mapa final'!$Y$60="Muy Alta",'Mapa final'!$AA$60="Leve"),CONCATENATE("R9C",'Mapa final'!$O$60),"")</f>
        <v/>
      </c>
      <c r="M14" s="50" t="str">
        <f>IF(AND('Mapa final'!$Y$61="Muy Alta",'Mapa final'!$AA$61="Leve"),CONCATENATE("R9C",'Mapa final'!$O$61),"")</f>
        <v/>
      </c>
      <c r="N14" s="50" t="str">
        <f>IF(AND('Mapa final'!$Y$62="Muy Alta",'Mapa final'!$AA$62="Leve"),CONCATENATE("R9C",'Mapa final'!$O$62),"")</f>
        <v/>
      </c>
      <c r="O14" s="51" t="str">
        <f>IF(AND('Mapa final'!$Y$63="Muy Alta",'Mapa final'!$AA$63="Leve"),CONCATENATE("R9C",'Mapa final'!$O$63),"")</f>
        <v/>
      </c>
      <c r="P14" s="49" t="str">
        <f>IF(AND('Mapa final'!$Y$58="Muy Alta",'Mapa final'!$AA$58="Menor"),CONCATENATE("R9C",'Mapa final'!$O$58),"")</f>
        <v/>
      </c>
      <c r="Q14" s="50" t="str">
        <f>IF(AND('Mapa final'!$Y$59="Muy Alta",'Mapa final'!$AA$59="Menor"),CONCATENATE("R9C",'Mapa final'!$O$59),"")</f>
        <v/>
      </c>
      <c r="R14" s="50" t="str">
        <f>IF(AND('Mapa final'!$Y$60="Muy Alta",'Mapa final'!$AA$60="Menor"),CONCATENATE("R9C",'Mapa final'!$O$60),"")</f>
        <v/>
      </c>
      <c r="S14" s="50" t="str">
        <f>IF(AND('Mapa final'!$Y$61="Muy Alta",'Mapa final'!$AA$61="Menor"),CONCATENATE("R9C",'Mapa final'!$O$61),"")</f>
        <v/>
      </c>
      <c r="T14" s="50" t="str">
        <f>IF(AND('Mapa final'!$Y$62="Muy Alta",'Mapa final'!$AA$62="Menor"),CONCATENATE("R9C",'Mapa final'!$O$62),"")</f>
        <v/>
      </c>
      <c r="U14" s="51" t="str">
        <f>IF(AND('Mapa final'!$Y$63="Muy Alta",'Mapa final'!$AA$63="Menor"),CONCATENATE("R9C",'Mapa final'!$O$63),"")</f>
        <v/>
      </c>
      <c r="V14" s="49" t="str">
        <f>IF(AND('Mapa final'!$Y$58="Muy Alta",'Mapa final'!$AA$58="Moderado"),CONCATENATE("R9C",'Mapa final'!$O$58),"")</f>
        <v/>
      </c>
      <c r="W14" s="50" t="str">
        <f>IF(AND('Mapa final'!$Y$59="Muy Alta",'Mapa final'!$AA$59="Moderado"),CONCATENATE("R9C",'Mapa final'!$O$59),"")</f>
        <v/>
      </c>
      <c r="X14" s="50" t="str">
        <f>IF(AND('Mapa final'!$Y$60="Muy Alta",'Mapa final'!$AA$60="Moderado"),CONCATENATE("R9C",'Mapa final'!$O$60),"")</f>
        <v/>
      </c>
      <c r="Y14" s="50" t="str">
        <f>IF(AND('Mapa final'!$Y$61="Muy Alta",'Mapa final'!$AA$61="Moderado"),CONCATENATE("R9C",'Mapa final'!$O$61),"")</f>
        <v/>
      </c>
      <c r="Z14" s="50" t="str">
        <f>IF(AND('Mapa final'!$Y$62="Muy Alta",'Mapa final'!$AA$62="Moderado"),CONCATENATE("R9C",'Mapa final'!$O$62),"")</f>
        <v/>
      </c>
      <c r="AA14" s="51" t="str">
        <f>IF(AND('Mapa final'!$Y$63="Muy Alta",'Mapa final'!$AA$63="Moderado"),CONCATENATE("R9C",'Mapa final'!$O$63),"")</f>
        <v/>
      </c>
      <c r="AB14" s="49" t="str">
        <f>IF(AND('Mapa final'!$Y$58="Muy Alta",'Mapa final'!$AA$58="Mayor"),CONCATENATE("R9C",'Mapa final'!$O$58),"")</f>
        <v/>
      </c>
      <c r="AC14" s="50" t="str">
        <f>IF(AND('Mapa final'!$Y$59="Muy Alta",'Mapa final'!$AA$59="Mayor"),CONCATENATE("R9C",'Mapa final'!$O$59),"")</f>
        <v/>
      </c>
      <c r="AD14" s="50" t="str">
        <f>IF(AND('Mapa final'!$Y$60="Muy Alta",'Mapa final'!$AA$60="Mayor"),CONCATENATE("R9C",'Mapa final'!$O$60),"")</f>
        <v/>
      </c>
      <c r="AE14" s="50" t="str">
        <f>IF(AND('Mapa final'!$Y$61="Muy Alta",'Mapa final'!$AA$61="Mayor"),CONCATENATE("R9C",'Mapa final'!$O$61),"")</f>
        <v/>
      </c>
      <c r="AF14" s="50" t="str">
        <f>IF(AND('Mapa final'!$Y$62="Muy Alta",'Mapa final'!$AA$62="Mayor"),CONCATENATE("R9C",'Mapa final'!$O$62),"")</f>
        <v/>
      </c>
      <c r="AG14" s="51" t="str">
        <f>IF(AND('Mapa final'!$Y$63="Muy Alta",'Mapa final'!$AA$63="Mayor"),CONCATENATE("R9C",'Mapa final'!$O$63),"")</f>
        <v/>
      </c>
      <c r="AH14" s="52" t="str">
        <f>IF(AND('Mapa final'!$Y$58="Muy Alta",'Mapa final'!$AA$58="Catastrófico"),CONCATENATE("R9C",'Mapa final'!$O$58),"")</f>
        <v/>
      </c>
      <c r="AI14" s="53" t="str">
        <f>IF(AND('Mapa final'!$Y$59="Muy Alta",'Mapa final'!$AA$59="Catastrófico"),CONCATENATE("R9C",'Mapa final'!$O$59),"")</f>
        <v/>
      </c>
      <c r="AJ14" s="53" t="str">
        <f>IF(AND('Mapa final'!$Y$60="Muy Alta",'Mapa final'!$AA$60="Catastrófico"),CONCATENATE("R9C",'Mapa final'!$O$60),"")</f>
        <v/>
      </c>
      <c r="AK14" s="53" t="str">
        <f>IF(AND('Mapa final'!$Y$61="Muy Alta",'Mapa final'!$AA$61="Catastrófico"),CONCATENATE("R9C",'Mapa final'!$O$61),"")</f>
        <v/>
      </c>
      <c r="AL14" s="53" t="str">
        <f>IF(AND('Mapa final'!$Y$62="Muy Alta",'Mapa final'!$AA$62="Catastrófico"),CONCATENATE("R9C",'Mapa final'!$O$62),"")</f>
        <v/>
      </c>
      <c r="AM14" s="54" t="str">
        <f>IF(AND('Mapa final'!$Y$63="Muy Alta",'Mapa final'!$AA$63="Catastrófico"),CONCATENATE("R9C",'Mapa final'!$O$63),"")</f>
        <v/>
      </c>
      <c r="AN14" s="80"/>
      <c r="AO14" s="456"/>
      <c r="AP14" s="457"/>
      <c r="AQ14" s="457"/>
      <c r="AR14" s="457"/>
      <c r="AS14" s="457"/>
      <c r="AT14" s="458"/>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row>
    <row r="15" spans="1:91" ht="15.75" customHeight="1" thickBot="1" x14ac:dyDescent="0.3">
      <c r="A15" s="80"/>
      <c r="B15" s="351"/>
      <c r="C15" s="351"/>
      <c r="D15" s="352"/>
      <c r="E15" s="451"/>
      <c r="F15" s="452"/>
      <c r="G15" s="452"/>
      <c r="H15" s="452"/>
      <c r="I15" s="466"/>
      <c r="J15" s="55" t="str">
        <f>IF(AND('Mapa final'!$Y$64="Muy Alta",'Mapa final'!$AA$64="Leve"),CONCATENATE("R10C",'Mapa final'!$O$64),"")</f>
        <v/>
      </c>
      <c r="K15" s="56" t="str">
        <f>IF(AND('Mapa final'!$Y$65="Muy Alta",'Mapa final'!$AA$65="Leve"),CONCATENATE("R10C",'Mapa final'!$O$65),"")</f>
        <v/>
      </c>
      <c r="L15" s="56" t="str">
        <f>IF(AND('Mapa final'!$Y$66="Muy Alta",'Mapa final'!$AA$66="Leve"),CONCATENATE("R10C",'Mapa final'!$O$66),"")</f>
        <v/>
      </c>
      <c r="M15" s="56" t="str">
        <f>IF(AND('Mapa final'!$Y$67="Muy Alta",'Mapa final'!$AA$67="Leve"),CONCATENATE("R10C",'Mapa final'!$O$67),"")</f>
        <v/>
      </c>
      <c r="N15" s="56" t="str">
        <f>IF(AND('Mapa final'!$Y$68="Muy Alta",'Mapa final'!$AA$68="Leve"),CONCATENATE("R10C",'Mapa final'!$O$68),"")</f>
        <v/>
      </c>
      <c r="O15" s="57" t="str">
        <f>IF(AND('Mapa final'!$Y$69="Muy Alta",'Mapa final'!$AA$69="Leve"),CONCATENATE("R10C",'Mapa final'!$O$69),"")</f>
        <v/>
      </c>
      <c r="P15" s="49" t="str">
        <f>IF(AND('Mapa final'!$Y$64="Muy Alta",'Mapa final'!$AA$64="Menor"),CONCATENATE("R10C",'Mapa final'!$O$64),"")</f>
        <v/>
      </c>
      <c r="Q15" s="50" t="str">
        <f>IF(AND('Mapa final'!$Y$65="Muy Alta",'Mapa final'!$AA$65="Menor"),CONCATENATE("R10C",'Mapa final'!$O$65),"")</f>
        <v/>
      </c>
      <c r="R15" s="50" t="str">
        <f>IF(AND('Mapa final'!$Y$66="Muy Alta",'Mapa final'!$AA$66="Menor"),CONCATENATE("R10C",'Mapa final'!$O$66),"")</f>
        <v/>
      </c>
      <c r="S15" s="50" t="str">
        <f>IF(AND('Mapa final'!$Y$67="Muy Alta",'Mapa final'!$AA$67="Menor"),CONCATENATE("R10C",'Mapa final'!$O$67),"")</f>
        <v/>
      </c>
      <c r="T15" s="50" t="str">
        <f>IF(AND('Mapa final'!$Y$68="Muy Alta",'Mapa final'!$AA$68="Menor"),CONCATENATE("R10C",'Mapa final'!$O$68),"")</f>
        <v/>
      </c>
      <c r="U15" s="51" t="str">
        <f>IF(AND('Mapa final'!$Y$69="Muy Alta",'Mapa final'!$AA$69="Menor"),CONCATENATE("R10C",'Mapa final'!$O$69),"")</f>
        <v/>
      </c>
      <c r="V15" s="55" t="str">
        <f>IF(AND('Mapa final'!$Y$64="Muy Alta",'Mapa final'!$AA$64="Moderado"),CONCATENATE("R10C",'Mapa final'!$O$64),"")</f>
        <v/>
      </c>
      <c r="W15" s="56" t="str">
        <f>IF(AND('Mapa final'!$Y$65="Muy Alta",'Mapa final'!$AA$65="Moderado"),CONCATENATE("R10C",'Mapa final'!$O$65),"")</f>
        <v/>
      </c>
      <c r="X15" s="56" t="str">
        <f>IF(AND('Mapa final'!$Y$66="Muy Alta",'Mapa final'!$AA$66="Moderado"),CONCATENATE("R10C",'Mapa final'!$O$66),"")</f>
        <v/>
      </c>
      <c r="Y15" s="56" t="str">
        <f>IF(AND('Mapa final'!$Y$67="Muy Alta",'Mapa final'!$AA$67="Moderado"),CONCATENATE("R10C",'Mapa final'!$O$67),"")</f>
        <v/>
      </c>
      <c r="Z15" s="56" t="str">
        <f>IF(AND('Mapa final'!$Y$68="Muy Alta",'Mapa final'!$AA$68="Moderado"),CONCATENATE("R10C",'Mapa final'!$O$68),"")</f>
        <v/>
      </c>
      <c r="AA15" s="57" t="str">
        <f>IF(AND('Mapa final'!$Y$69="Muy Alta",'Mapa final'!$AA$69="Moderado"),CONCATENATE("R10C",'Mapa final'!$O$69),"")</f>
        <v/>
      </c>
      <c r="AB15" s="49" t="str">
        <f>IF(AND('Mapa final'!$Y$64="Muy Alta",'Mapa final'!$AA$64="Mayor"),CONCATENATE("R10C",'Mapa final'!$O$64),"")</f>
        <v/>
      </c>
      <c r="AC15" s="50" t="str">
        <f>IF(AND('Mapa final'!$Y$65="Muy Alta",'Mapa final'!$AA$65="Mayor"),CONCATENATE("R10C",'Mapa final'!$O$65),"")</f>
        <v/>
      </c>
      <c r="AD15" s="50" t="str">
        <f>IF(AND('Mapa final'!$Y$66="Muy Alta",'Mapa final'!$AA$66="Mayor"),CONCATENATE("R10C",'Mapa final'!$O$66),"")</f>
        <v/>
      </c>
      <c r="AE15" s="50" t="str">
        <f>IF(AND('Mapa final'!$Y$67="Muy Alta",'Mapa final'!$AA$67="Mayor"),CONCATENATE("R10C",'Mapa final'!$O$67),"")</f>
        <v/>
      </c>
      <c r="AF15" s="50" t="str">
        <f>IF(AND('Mapa final'!$Y$68="Muy Alta",'Mapa final'!$AA$68="Mayor"),CONCATENATE("R10C",'Mapa final'!$O$68),"")</f>
        <v/>
      </c>
      <c r="AG15" s="51" t="str">
        <f>IF(AND('Mapa final'!$Y$69="Muy Alta",'Mapa final'!$AA$69="Mayor"),CONCATENATE("R10C",'Mapa final'!$O$69),"")</f>
        <v/>
      </c>
      <c r="AH15" s="58" t="str">
        <f>IF(AND('Mapa final'!$Y$64="Muy Alta",'Mapa final'!$AA$64="Catastrófico"),CONCATENATE("R10C",'Mapa final'!$O$64),"")</f>
        <v/>
      </c>
      <c r="AI15" s="59" t="str">
        <f>IF(AND('Mapa final'!$Y$65="Muy Alta",'Mapa final'!$AA$65="Catastrófico"),CONCATENATE("R10C",'Mapa final'!$O$65),"")</f>
        <v/>
      </c>
      <c r="AJ15" s="59" t="str">
        <f>IF(AND('Mapa final'!$Y$66="Muy Alta",'Mapa final'!$AA$66="Catastrófico"),CONCATENATE("R10C",'Mapa final'!$O$66),"")</f>
        <v/>
      </c>
      <c r="AK15" s="59" t="str">
        <f>IF(AND('Mapa final'!$Y$67="Muy Alta",'Mapa final'!$AA$67="Catastrófico"),CONCATENATE("R10C",'Mapa final'!$O$67),"")</f>
        <v/>
      </c>
      <c r="AL15" s="59" t="str">
        <f>IF(AND('Mapa final'!$Y$68="Muy Alta",'Mapa final'!$AA$68="Catastrófico"),CONCATENATE("R10C",'Mapa final'!$O$68),"")</f>
        <v/>
      </c>
      <c r="AM15" s="60" t="str">
        <f>IF(AND('Mapa final'!$Y$69="Muy Alta",'Mapa final'!$AA$69="Catastrófico"),CONCATENATE("R10C",'Mapa final'!$O$69),"")</f>
        <v/>
      </c>
      <c r="AN15" s="80"/>
      <c r="AO15" s="459"/>
      <c r="AP15" s="460"/>
      <c r="AQ15" s="460"/>
      <c r="AR15" s="460"/>
      <c r="AS15" s="460"/>
      <c r="AT15" s="461"/>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91" ht="15" customHeight="1" x14ac:dyDescent="0.25">
      <c r="A16" s="80"/>
      <c r="B16" s="351"/>
      <c r="C16" s="351"/>
      <c r="D16" s="352"/>
      <c r="E16" s="446" t="s">
        <v>115</v>
      </c>
      <c r="F16" s="447"/>
      <c r="G16" s="447"/>
      <c r="H16" s="447"/>
      <c r="I16" s="447"/>
      <c r="J16" s="61" t="str">
        <f>IF(AND('Mapa final'!$Y$10="Alta",'Mapa final'!$AA$10="Leve"),CONCATENATE("R1C",'Mapa final'!$O$10),"")</f>
        <v/>
      </c>
      <c r="K16" s="62" t="str">
        <f>IF(AND('Mapa final'!$Y$11="Alta",'Mapa final'!$AA$11="Leve"),CONCATENATE("R1C",'Mapa final'!$O$11),"")</f>
        <v/>
      </c>
      <c r="L16" s="62" t="str">
        <f>IF(AND('Mapa final'!$Y$12="Alta",'Mapa final'!$AA$12="Leve"),CONCATENATE("R1C",'Mapa final'!$O$12),"")</f>
        <v/>
      </c>
      <c r="M16" s="62" t="str">
        <f>IF(AND('Mapa final'!$Y$13="Alta",'Mapa final'!$AA$13="Leve"),CONCATENATE("R1C",'Mapa final'!$O$13),"")</f>
        <v/>
      </c>
      <c r="N16" s="62" t="str">
        <f>IF(AND('Mapa final'!$Y$14="Alta",'Mapa final'!$AA$14="Leve"),CONCATENATE("R1C",'Mapa final'!$O$14),"")</f>
        <v/>
      </c>
      <c r="O16" s="63" t="str">
        <f>IF(AND('Mapa final'!$Y$15="Alta",'Mapa final'!$AA$15="Leve"),CONCATENATE("R1C",'Mapa final'!$O$15),"")</f>
        <v/>
      </c>
      <c r="P16" s="61" t="str">
        <f>IF(AND('Mapa final'!$Y$10="Alta",'Mapa final'!$AA$10="Menor"),CONCATENATE("R1C",'Mapa final'!$O$10),"")</f>
        <v/>
      </c>
      <c r="Q16" s="62" t="str">
        <f>IF(AND('Mapa final'!$Y$11="Alta",'Mapa final'!$AA$11="Menor"),CONCATENATE("R1C",'Mapa final'!$O$11),"")</f>
        <v/>
      </c>
      <c r="R16" s="62" t="str">
        <f>IF(AND('Mapa final'!$Y$12="Alta",'Mapa final'!$AA$12="Menor"),CONCATENATE("R1C",'Mapa final'!$O$12),"")</f>
        <v/>
      </c>
      <c r="S16" s="62" t="str">
        <f>IF(AND('Mapa final'!$Y$13="Alta",'Mapa final'!$AA$13="Menor"),CONCATENATE("R1C",'Mapa final'!$O$13),"")</f>
        <v/>
      </c>
      <c r="T16" s="62" t="str">
        <f>IF(AND('Mapa final'!$Y$14="Alta",'Mapa final'!$AA$14="Menor"),CONCATENATE("R1C",'Mapa final'!$O$14),"")</f>
        <v/>
      </c>
      <c r="U16" s="63" t="str">
        <f>IF(AND('Mapa final'!$Y$15="Alta",'Mapa final'!$AA$15="Menor"),CONCATENATE("R1C",'Mapa final'!$O$15),"")</f>
        <v/>
      </c>
      <c r="V16" s="43" t="str">
        <f>IF(AND('Mapa final'!$Y$10="Alta",'Mapa final'!$AA$10="Moderado"),CONCATENATE("R1C",'Mapa final'!$O$10),"")</f>
        <v/>
      </c>
      <c r="W16" s="44" t="str">
        <f>IF(AND('Mapa final'!$Y$11="Alta",'Mapa final'!$AA$11="Moderado"),CONCATENATE("R1C",'Mapa final'!$O$11),"")</f>
        <v/>
      </c>
      <c r="X16" s="44" t="str">
        <f>IF(AND('Mapa final'!$Y$12="Alta",'Mapa final'!$AA$12="Moderado"),CONCATENATE("R1C",'Mapa final'!$O$12),"")</f>
        <v/>
      </c>
      <c r="Y16" s="44" t="str">
        <f>IF(AND('Mapa final'!$Y$13="Alta",'Mapa final'!$AA$13="Moderado"),CONCATENATE("R1C",'Mapa final'!$O$13),"")</f>
        <v/>
      </c>
      <c r="Z16" s="44" t="str">
        <f>IF(AND('Mapa final'!$Y$14="Alta",'Mapa final'!$AA$14="Moderado"),CONCATENATE("R1C",'Mapa final'!$O$14),"")</f>
        <v/>
      </c>
      <c r="AA16" s="45" t="str">
        <f>IF(AND('Mapa final'!$Y$15="Alta",'Mapa final'!$AA$15="Moderado"),CONCATENATE("R1C",'Mapa final'!$O$15),"")</f>
        <v/>
      </c>
      <c r="AB16" s="43" t="str">
        <f>IF(AND('Mapa final'!$Y$10="Alta",'Mapa final'!$AA$10="Mayor"),CONCATENATE("R1C",'Mapa final'!$O$10),"")</f>
        <v/>
      </c>
      <c r="AC16" s="44" t="str">
        <f>IF(AND('Mapa final'!$Y$11="Alta",'Mapa final'!$AA$11="Mayor"),CONCATENATE("R1C",'Mapa final'!$O$11),"")</f>
        <v/>
      </c>
      <c r="AD16" s="44" t="str">
        <f>IF(AND('Mapa final'!$Y$12="Alta",'Mapa final'!$AA$12="Mayor"),CONCATENATE("R1C",'Mapa final'!$O$12),"")</f>
        <v/>
      </c>
      <c r="AE16" s="44" t="str">
        <f>IF(AND('Mapa final'!$Y$13="Alta",'Mapa final'!$AA$13="Mayor"),CONCATENATE("R1C",'Mapa final'!$O$13),"")</f>
        <v/>
      </c>
      <c r="AF16" s="44" t="str">
        <f>IF(AND('Mapa final'!$Y$14="Alta",'Mapa final'!$AA$14="Mayor"),CONCATENATE("R1C",'Mapa final'!$O$14),"")</f>
        <v/>
      </c>
      <c r="AG16" s="45" t="str">
        <f>IF(AND('Mapa final'!$Y$15="Alta",'Mapa final'!$AA$15="Mayor"),CONCATENATE("R1C",'Mapa final'!$O$15),"")</f>
        <v/>
      </c>
      <c r="AH16" s="46" t="str">
        <f>IF(AND('Mapa final'!$Y$10="Alta",'Mapa final'!$AA$10="Catastrófico"),CONCATENATE("R1C",'Mapa final'!$O$10),"")</f>
        <v/>
      </c>
      <c r="AI16" s="47" t="str">
        <f>IF(AND('Mapa final'!$Y$11="Alta",'Mapa final'!$AA$11="Catastrófico"),CONCATENATE("R1C",'Mapa final'!$O$11),"")</f>
        <v/>
      </c>
      <c r="AJ16" s="47" t="str">
        <f>IF(AND('Mapa final'!$Y$12="Alta",'Mapa final'!$AA$12="Catastrófico"),CONCATENATE("R1C",'Mapa final'!$O$12),"")</f>
        <v/>
      </c>
      <c r="AK16" s="47" t="str">
        <f>IF(AND('Mapa final'!$Y$13="Alta",'Mapa final'!$AA$13="Catastrófico"),CONCATENATE("R1C",'Mapa final'!$O$13),"")</f>
        <v/>
      </c>
      <c r="AL16" s="47" t="str">
        <f>IF(AND('Mapa final'!$Y$14="Alta",'Mapa final'!$AA$14="Catastrófico"),CONCATENATE("R1C",'Mapa final'!$O$14),"")</f>
        <v/>
      </c>
      <c r="AM16" s="48" t="str">
        <f>IF(AND('Mapa final'!$Y$15="Alta",'Mapa final'!$AA$15="Catastrófico"),CONCATENATE("R1C",'Mapa final'!$O$15),"")</f>
        <v/>
      </c>
      <c r="AN16" s="80"/>
      <c r="AO16" s="437" t="s">
        <v>80</v>
      </c>
      <c r="AP16" s="438"/>
      <c r="AQ16" s="438"/>
      <c r="AR16" s="438"/>
      <c r="AS16" s="438"/>
      <c r="AT16" s="439"/>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row>
    <row r="17" spans="1:76" ht="15" customHeight="1" x14ac:dyDescent="0.25">
      <c r="A17" s="80"/>
      <c r="B17" s="351"/>
      <c r="C17" s="351"/>
      <c r="D17" s="352"/>
      <c r="E17" s="448"/>
      <c r="F17" s="449"/>
      <c r="G17" s="449"/>
      <c r="H17" s="449"/>
      <c r="I17" s="449"/>
      <c r="J17" s="64" t="str">
        <f ca="1">IF(AND('Mapa final'!$Y$16="Alta",'Mapa final'!$AA$16="Leve"),CONCATENATE("R2C",'Mapa final'!$O$16),"")</f>
        <v/>
      </c>
      <c r="K17" s="65" t="str">
        <f ca="1">IF(AND('Mapa final'!$Y$17="Alta",'Mapa final'!$AA$17="Leve"),CONCATENATE("R2C",'Mapa final'!$O$17),"")</f>
        <v/>
      </c>
      <c r="L17" s="65" t="str">
        <f ca="1">IF(AND('Mapa final'!$Y$18="Alta",'Mapa final'!$AA$18="Leve"),CONCATENATE("R2C",'Mapa final'!$O$18),"")</f>
        <v/>
      </c>
      <c r="M17" s="65" t="str">
        <f ca="1">IF(AND('Mapa final'!$Y$19="Alta",'Mapa final'!$AA$19="Leve"),CONCATENATE("R2C",'Mapa final'!$O$19),"")</f>
        <v/>
      </c>
      <c r="N17" s="65" t="str">
        <f>IF(AND('Mapa final'!$Y$20="Alta",'Mapa final'!$AA$20="Leve"),CONCATENATE("R2C",'Mapa final'!$O$20),"")</f>
        <v/>
      </c>
      <c r="O17" s="66" t="str">
        <f>IF(AND('Mapa final'!$Y$21="Alta",'Mapa final'!$AA$21="Leve"),CONCATENATE("R2C",'Mapa final'!$O$21),"")</f>
        <v/>
      </c>
      <c r="P17" s="64" t="str">
        <f ca="1">IF(AND('Mapa final'!$Y$16="Alta",'Mapa final'!$AA$16="Menor"),CONCATENATE("R2C",'Mapa final'!$O$16),"")</f>
        <v/>
      </c>
      <c r="Q17" s="65" t="str">
        <f ca="1">IF(AND('Mapa final'!$Y$17="Alta",'Mapa final'!$AA$17="Menor"),CONCATENATE("R2C",'Mapa final'!$O$17),"")</f>
        <v/>
      </c>
      <c r="R17" s="65" t="str">
        <f ca="1">IF(AND('Mapa final'!$Y$18="Alta",'Mapa final'!$AA$18="Menor"),CONCATENATE("R2C",'Mapa final'!$O$18),"")</f>
        <v/>
      </c>
      <c r="S17" s="65" t="str">
        <f ca="1">IF(AND('Mapa final'!$Y$19="Alta",'Mapa final'!$AA$19="Menor"),CONCATENATE("R2C",'Mapa final'!$O$19),"")</f>
        <v/>
      </c>
      <c r="T17" s="65" t="str">
        <f>IF(AND('Mapa final'!$Y$20="Alta",'Mapa final'!$AA$20="Menor"),CONCATENATE("R2C",'Mapa final'!$O$20),"")</f>
        <v/>
      </c>
      <c r="U17" s="66" t="str">
        <f>IF(AND('Mapa final'!$Y$21="Alta",'Mapa final'!$AA$21="Menor"),CONCATENATE("R2C",'Mapa final'!$O$21),"")</f>
        <v/>
      </c>
      <c r="V17" s="49" t="str">
        <f ca="1">IF(AND('Mapa final'!$Y$16="Alta",'Mapa final'!$AA$16="Moderado"),CONCATENATE("R2C",'Mapa final'!$O$16),"")</f>
        <v/>
      </c>
      <c r="W17" s="50" t="str">
        <f ca="1">IF(AND('Mapa final'!$Y$17="Alta",'Mapa final'!$AA$17="Moderado"),CONCATENATE("R2C",'Mapa final'!$O$17),"")</f>
        <v/>
      </c>
      <c r="X17" s="50" t="str">
        <f ca="1">IF(AND('Mapa final'!$Y$18="Alta",'Mapa final'!$AA$18="Moderado"),CONCATENATE("R2C",'Mapa final'!$O$18),"")</f>
        <v/>
      </c>
      <c r="Y17" s="50" t="str">
        <f ca="1">IF(AND('Mapa final'!$Y$19="Alta",'Mapa final'!$AA$19="Moderado"),CONCATENATE("R2C",'Mapa final'!$O$19),"")</f>
        <v/>
      </c>
      <c r="Z17" s="50" t="str">
        <f>IF(AND('Mapa final'!$Y$20="Alta",'Mapa final'!$AA$20="Moderado"),CONCATENATE("R2C",'Mapa final'!$O$20),"")</f>
        <v/>
      </c>
      <c r="AA17" s="51" t="str">
        <f>IF(AND('Mapa final'!$Y$21="Alta",'Mapa final'!$AA$21="Moderado"),CONCATENATE("R2C",'Mapa final'!$O$21),"")</f>
        <v/>
      </c>
      <c r="AB17" s="49" t="str">
        <f ca="1">IF(AND('Mapa final'!$Y$16="Alta",'Mapa final'!$AA$16="Mayor"),CONCATENATE("R2C",'Mapa final'!$O$16),"")</f>
        <v/>
      </c>
      <c r="AC17" s="50" t="str">
        <f ca="1">IF(AND('Mapa final'!$Y$17="Alta",'Mapa final'!$AA$17="Mayor"),CONCATENATE("R2C",'Mapa final'!$O$17),"")</f>
        <v/>
      </c>
      <c r="AD17" s="50" t="str">
        <f ca="1">IF(AND('Mapa final'!$Y$18="Alta",'Mapa final'!$AA$18="Mayor"),CONCATENATE("R2C",'Mapa final'!$O$18),"")</f>
        <v/>
      </c>
      <c r="AE17" s="50" t="str">
        <f ca="1">IF(AND('Mapa final'!$Y$19="Alta",'Mapa final'!$AA$19="Mayor"),CONCATENATE("R2C",'Mapa final'!$O$19),"")</f>
        <v/>
      </c>
      <c r="AF17" s="50" t="str">
        <f>IF(AND('Mapa final'!$Y$20="Alta",'Mapa final'!$AA$20="Mayor"),CONCATENATE("R2C",'Mapa final'!$O$20),"")</f>
        <v/>
      </c>
      <c r="AG17" s="51" t="str">
        <f>IF(AND('Mapa final'!$Y$21="Alta",'Mapa final'!$AA$21="Mayor"),CONCATENATE("R2C",'Mapa final'!$O$21),"")</f>
        <v/>
      </c>
      <c r="AH17" s="52" t="str">
        <f ca="1">IF(AND('Mapa final'!$Y$16="Alta",'Mapa final'!$AA$16="Catastrófico"),CONCATENATE("R2C",'Mapa final'!$O$16),"")</f>
        <v/>
      </c>
      <c r="AI17" s="53" t="str">
        <f ca="1">IF(AND('Mapa final'!$Y$17="Alta",'Mapa final'!$AA$17="Catastrófico"),CONCATENATE("R2C",'Mapa final'!$O$17),"")</f>
        <v/>
      </c>
      <c r="AJ17" s="53" t="str">
        <f ca="1">IF(AND('Mapa final'!$Y$18="Alta",'Mapa final'!$AA$18="Catastrófico"),CONCATENATE("R2C",'Mapa final'!$O$18),"")</f>
        <v/>
      </c>
      <c r="AK17" s="53" t="str">
        <f ca="1">IF(AND('Mapa final'!$Y$19="Alta",'Mapa final'!$AA$19="Catastrófico"),CONCATENATE("R2C",'Mapa final'!$O$19),"")</f>
        <v/>
      </c>
      <c r="AL17" s="53" t="str">
        <f>IF(AND('Mapa final'!$Y$20="Alta",'Mapa final'!$AA$20="Catastrófico"),CONCATENATE("R2C",'Mapa final'!$O$20),"")</f>
        <v/>
      </c>
      <c r="AM17" s="54" t="str">
        <f>IF(AND('Mapa final'!$Y$21="Alta",'Mapa final'!$AA$21="Catastrófico"),CONCATENATE("R2C",'Mapa final'!$O$21),"")</f>
        <v/>
      </c>
      <c r="AN17" s="80"/>
      <c r="AO17" s="440"/>
      <c r="AP17" s="441"/>
      <c r="AQ17" s="441"/>
      <c r="AR17" s="441"/>
      <c r="AS17" s="441"/>
      <c r="AT17" s="442"/>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row>
    <row r="18" spans="1:76" ht="15" customHeight="1" x14ac:dyDescent="0.25">
      <c r="A18" s="80"/>
      <c r="B18" s="351"/>
      <c r="C18" s="351"/>
      <c r="D18" s="352"/>
      <c r="E18" s="450"/>
      <c r="F18" s="449"/>
      <c r="G18" s="449"/>
      <c r="H18" s="449"/>
      <c r="I18" s="449"/>
      <c r="J18" s="64" t="str">
        <f ca="1">IF(AND('Mapa final'!$Y$22="Alta",'Mapa final'!$AA$22="Leve"),CONCATENATE("R3C",'Mapa final'!$O$22),"")</f>
        <v/>
      </c>
      <c r="K18" s="65" t="str">
        <f ca="1">IF(AND('Mapa final'!$Y$23="Alta",'Mapa final'!$AA$23="Leve"),CONCATENATE("R3C",'Mapa final'!$O$23),"")</f>
        <v/>
      </c>
      <c r="L18" s="65" t="str">
        <f ca="1">IF(AND('Mapa final'!$Y$24="Alta",'Mapa final'!$AA$24="Leve"),CONCATENATE("R3C",'Mapa final'!$O$24),"")</f>
        <v/>
      </c>
      <c r="M18" s="65" t="str">
        <f>IF(AND('Mapa final'!$Y$25="Alta",'Mapa final'!$AA$25="Leve"),CONCATENATE("R3C",'Mapa final'!$O$25),"")</f>
        <v/>
      </c>
      <c r="N18" s="65" t="str">
        <f>IF(AND('Mapa final'!$Y$26="Alta",'Mapa final'!$AA$26="Leve"),CONCATENATE("R3C",'Mapa final'!$O$26),"")</f>
        <v/>
      </c>
      <c r="O18" s="66" t="str">
        <f>IF(AND('Mapa final'!$Y$27="Alta",'Mapa final'!$AA$27="Leve"),CONCATENATE("R3C",'Mapa final'!$O$27),"")</f>
        <v/>
      </c>
      <c r="P18" s="64" t="str">
        <f ca="1">IF(AND('Mapa final'!$Y$22="Alta",'Mapa final'!$AA$22="Menor"),CONCATENATE("R3C",'Mapa final'!$O$22),"")</f>
        <v/>
      </c>
      <c r="Q18" s="65" t="str">
        <f ca="1">IF(AND('Mapa final'!$Y$23="Alta",'Mapa final'!$AA$23="Menor"),CONCATENATE("R3C",'Mapa final'!$O$23),"")</f>
        <v/>
      </c>
      <c r="R18" s="65" t="str">
        <f ca="1">IF(AND('Mapa final'!$Y$24="Alta",'Mapa final'!$AA$24="Menor"),CONCATENATE("R3C",'Mapa final'!$O$24),"")</f>
        <v/>
      </c>
      <c r="S18" s="65" t="str">
        <f>IF(AND('Mapa final'!$Y$25="Alta",'Mapa final'!$AA$25="Menor"),CONCATENATE("R3C",'Mapa final'!$O$25),"")</f>
        <v/>
      </c>
      <c r="T18" s="65" t="str">
        <f>IF(AND('Mapa final'!$Y$26="Alta",'Mapa final'!$AA$26="Menor"),CONCATENATE("R3C",'Mapa final'!$O$26),"")</f>
        <v/>
      </c>
      <c r="U18" s="66" t="str">
        <f>IF(AND('Mapa final'!$Y$27="Alta",'Mapa final'!$AA$27="Menor"),CONCATENATE("R3C",'Mapa final'!$O$27),"")</f>
        <v/>
      </c>
      <c r="V18" s="49" t="str">
        <f ca="1">IF(AND('Mapa final'!$Y$22="Alta",'Mapa final'!$AA$22="Moderado"),CONCATENATE("R3C",'Mapa final'!$O$22),"")</f>
        <v/>
      </c>
      <c r="W18" s="50" t="str">
        <f ca="1">IF(AND('Mapa final'!$Y$23="Alta",'Mapa final'!$AA$23="Moderado"),CONCATENATE("R3C",'Mapa final'!$O$23),"")</f>
        <v/>
      </c>
      <c r="X18" s="50" t="str">
        <f ca="1">IF(AND('Mapa final'!$Y$24="Alta",'Mapa final'!$AA$24="Moderado"),CONCATENATE("R3C",'Mapa final'!$O$24),"")</f>
        <v/>
      </c>
      <c r="Y18" s="50" t="str">
        <f>IF(AND('Mapa final'!$Y$25="Alta",'Mapa final'!$AA$25="Moderado"),CONCATENATE("R3C",'Mapa final'!$O$25),"")</f>
        <v/>
      </c>
      <c r="Z18" s="50" t="str">
        <f>IF(AND('Mapa final'!$Y$26="Alta",'Mapa final'!$AA$26="Moderado"),CONCATENATE("R3C",'Mapa final'!$O$26),"")</f>
        <v/>
      </c>
      <c r="AA18" s="51" t="str">
        <f>IF(AND('Mapa final'!$Y$27="Alta",'Mapa final'!$AA$27="Moderado"),CONCATENATE("R3C",'Mapa final'!$O$27),"")</f>
        <v/>
      </c>
      <c r="AB18" s="49" t="str">
        <f ca="1">IF(AND('Mapa final'!$Y$22="Alta",'Mapa final'!$AA$22="Mayor"),CONCATENATE("R3C",'Mapa final'!$O$22),"")</f>
        <v/>
      </c>
      <c r="AC18" s="50" t="str">
        <f ca="1">IF(AND('Mapa final'!$Y$23="Alta",'Mapa final'!$AA$23="Mayor"),CONCATENATE("R3C",'Mapa final'!$O$23),"")</f>
        <v/>
      </c>
      <c r="AD18" s="50" t="str">
        <f ca="1">IF(AND('Mapa final'!$Y$24="Alta",'Mapa final'!$AA$24="Mayor"),CONCATENATE("R3C",'Mapa final'!$O$24),"")</f>
        <v/>
      </c>
      <c r="AE18" s="50" t="str">
        <f>IF(AND('Mapa final'!$Y$25="Alta",'Mapa final'!$AA$25="Mayor"),CONCATENATE("R3C",'Mapa final'!$O$25),"")</f>
        <v/>
      </c>
      <c r="AF18" s="50" t="str">
        <f>IF(AND('Mapa final'!$Y$26="Alta",'Mapa final'!$AA$26="Mayor"),CONCATENATE("R3C",'Mapa final'!$O$26),"")</f>
        <v/>
      </c>
      <c r="AG18" s="51" t="str">
        <f>IF(AND('Mapa final'!$Y$27="Alta",'Mapa final'!$AA$27="Mayor"),CONCATENATE("R3C",'Mapa final'!$O$27),"")</f>
        <v/>
      </c>
      <c r="AH18" s="52" t="str">
        <f ca="1">IF(AND('Mapa final'!$Y$22="Alta",'Mapa final'!$AA$22="Catastrófico"),CONCATENATE("R3C",'Mapa final'!$O$22),"")</f>
        <v/>
      </c>
      <c r="AI18" s="53" t="str">
        <f ca="1">IF(AND('Mapa final'!$Y$23="Alta",'Mapa final'!$AA$23="Catastrófico"),CONCATENATE("R3C",'Mapa final'!$O$23),"")</f>
        <v/>
      </c>
      <c r="AJ18" s="53" t="str">
        <f ca="1">IF(AND('Mapa final'!$Y$24="Alta",'Mapa final'!$AA$24="Catastrófico"),CONCATENATE("R3C",'Mapa final'!$O$24),"")</f>
        <v/>
      </c>
      <c r="AK18" s="53" t="str">
        <f>IF(AND('Mapa final'!$Y$25="Alta",'Mapa final'!$AA$25="Catastrófico"),CONCATENATE("R3C",'Mapa final'!$O$25),"")</f>
        <v/>
      </c>
      <c r="AL18" s="53" t="str">
        <f>IF(AND('Mapa final'!$Y$26="Alta",'Mapa final'!$AA$26="Catastrófico"),CONCATENATE("R3C",'Mapa final'!$O$26),"")</f>
        <v/>
      </c>
      <c r="AM18" s="54" t="str">
        <f>IF(AND('Mapa final'!$Y$27="Alta",'Mapa final'!$AA$27="Catastrófico"),CONCATENATE("R3C",'Mapa final'!$O$27),"")</f>
        <v/>
      </c>
      <c r="AN18" s="80"/>
      <c r="AO18" s="440"/>
      <c r="AP18" s="441"/>
      <c r="AQ18" s="441"/>
      <c r="AR18" s="441"/>
      <c r="AS18" s="441"/>
      <c r="AT18" s="442"/>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row>
    <row r="19" spans="1:76" ht="15" customHeight="1" x14ac:dyDescent="0.25">
      <c r="A19" s="80"/>
      <c r="B19" s="351"/>
      <c r="C19" s="351"/>
      <c r="D19" s="352"/>
      <c r="E19" s="450"/>
      <c r="F19" s="449"/>
      <c r="G19" s="449"/>
      <c r="H19" s="449"/>
      <c r="I19" s="449"/>
      <c r="J19" s="64" t="str">
        <f ca="1">IF(AND('Mapa final'!$Y$28="Alta",'Mapa final'!$AA$28="Leve"),CONCATENATE("R4C",'Mapa final'!$O$28),"")</f>
        <v/>
      </c>
      <c r="K19" s="65" t="str">
        <f>IF(AND('Mapa final'!$Y$29="Alta",'Mapa final'!$AA$29="Leve"),CONCATENATE("R4C",'Mapa final'!$O$29),"")</f>
        <v/>
      </c>
      <c r="L19" s="65" t="str">
        <f>IF(AND('Mapa final'!$Y$30="Alta",'Mapa final'!$AA$30="Leve"),CONCATENATE("R4C",'Mapa final'!$O$30),"")</f>
        <v/>
      </c>
      <c r="M19" s="65" t="str">
        <f>IF(AND('Mapa final'!$Y$31="Alta",'Mapa final'!$AA$31="Leve"),CONCATENATE("R4C",'Mapa final'!$O$31),"")</f>
        <v/>
      </c>
      <c r="N19" s="65" t="str">
        <f>IF(AND('Mapa final'!$Y$32="Alta",'Mapa final'!$AA$32="Leve"),CONCATENATE("R4C",'Mapa final'!$O$32),"")</f>
        <v/>
      </c>
      <c r="O19" s="66" t="str">
        <f>IF(AND('Mapa final'!$Y$33="Alta",'Mapa final'!$AA$33="Leve"),CONCATENATE("R4C",'Mapa final'!$O$33),"")</f>
        <v/>
      </c>
      <c r="P19" s="64" t="str">
        <f ca="1">IF(AND('Mapa final'!$Y$28="Alta",'Mapa final'!$AA$28="Menor"),CONCATENATE("R4C",'Mapa final'!$O$28),"")</f>
        <v/>
      </c>
      <c r="Q19" s="65" t="str">
        <f>IF(AND('Mapa final'!$Y$29="Alta",'Mapa final'!$AA$29="Menor"),CONCATENATE("R4C",'Mapa final'!$O$29),"")</f>
        <v/>
      </c>
      <c r="R19" s="65" t="str">
        <f>IF(AND('Mapa final'!$Y$30="Alta",'Mapa final'!$AA$30="Menor"),CONCATENATE("R4C",'Mapa final'!$O$30),"")</f>
        <v/>
      </c>
      <c r="S19" s="65" t="str">
        <f>IF(AND('Mapa final'!$Y$31="Alta",'Mapa final'!$AA$31="Menor"),CONCATENATE("R4C",'Mapa final'!$O$31),"")</f>
        <v/>
      </c>
      <c r="T19" s="65" t="str">
        <f>IF(AND('Mapa final'!$Y$32="Alta",'Mapa final'!$AA$32="Menor"),CONCATENATE("R4C",'Mapa final'!$O$32),"")</f>
        <v/>
      </c>
      <c r="U19" s="66" t="str">
        <f>IF(AND('Mapa final'!$Y$33="Alta",'Mapa final'!$AA$33="Menor"),CONCATENATE("R4C",'Mapa final'!$O$33),"")</f>
        <v/>
      </c>
      <c r="V19" s="49" t="str">
        <f ca="1">IF(AND('Mapa final'!$Y$28="Alta",'Mapa final'!$AA$28="Moderado"),CONCATENATE("R4C",'Mapa final'!$O$28),"")</f>
        <v/>
      </c>
      <c r="W19" s="50" t="str">
        <f>IF(AND('Mapa final'!$Y$29="Alta",'Mapa final'!$AA$29="Moderado"),CONCATENATE("R4C",'Mapa final'!$O$29),"")</f>
        <v/>
      </c>
      <c r="X19" s="50" t="str">
        <f>IF(AND('Mapa final'!$Y$30="Alta",'Mapa final'!$AA$30="Moderado"),CONCATENATE("R4C",'Mapa final'!$O$30),"")</f>
        <v/>
      </c>
      <c r="Y19" s="50" t="str">
        <f>IF(AND('Mapa final'!$Y$31="Alta",'Mapa final'!$AA$31="Moderado"),CONCATENATE("R4C",'Mapa final'!$O$31),"")</f>
        <v/>
      </c>
      <c r="Z19" s="50" t="str">
        <f>IF(AND('Mapa final'!$Y$32="Alta",'Mapa final'!$AA$32="Moderado"),CONCATENATE("R4C",'Mapa final'!$O$32),"")</f>
        <v/>
      </c>
      <c r="AA19" s="51" t="str">
        <f>IF(AND('Mapa final'!$Y$33="Alta",'Mapa final'!$AA$33="Moderado"),CONCATENATE("R4C",'Mapa final'!$O$33),"")</f>
        <v/>
      </c>
      <c r="AB19" s="49" t="str">
        <f ca="1">IF(AND('Mapa final'!$Y$28="Alta",'Mapa final'!$AA$28="Mayor"),CONCATENATE("R4C",'Mapa final'!$O$28),"")</f>
        <v/>
      </c>
      <c r="AC19" s="50" t="str">
        <f>IF(AND('Mapa final'!$Y$29="Alta",'Mapa final'!$AA$29="Mayor"),CONCATENATE("R4C",'Mapa final'!$O$29),"")</f>
        <v/>
      </c>
      <c r="AD19" s="50" t="str">
        <f>IF(AND('Mapa final'!$Y$30="Alta",'Mapa final'!$AA$30="Mayor"),CONCATENATE("R4C",'Mapa final'!$O$30),"")</f>
        <v/>
      </c>
      <c r="AE19" s="50" t="str">
        <f>IF(AND('Mapa final'!$Y$31="Alta",'Mapa final'!$AA$31="Mayor"),CONCATENATE("R4C",'Mapa final'!$O$31),"")</f>
        <v/>
      </c>
      <c r="AF19" s="50" t="str">
        <f>IF(AND('Mapa final'!$Y$32="Alta",'Mapa final'!$AA$32="Mayor"),CONCATENATE("R4C",'Mapa final'!$O$32),"")</f>
        <v/>
      </c>
      <c r="AG19" s="51" t="str">
        <f>IF(AND('Mapa final'!$Y$33="Alta",'Mapa final'!$AA$33="Mayor"),CONCATENATE("R4C",'Mapa final'!$O$33),"")</f>
        <v/>
      </c>
      <c r="AH19" s="52" t="str">
        <f ca="1">IF(AND('Mapa final'!$Y$28="Alta",'Mapa final'!$AA$28="Catastrófico"),CONCATENATE("R4C",'Mapa final'!$O$28),"")</f>
        <v/>
      </c>
      <c r="AI19" s="53" t="str">
        <f>IF(AND('Mapa final'!$Y$29="Alta",'Mapa final'!$AA$29="Catastrófico"),CONCATENATE("R4C",'Mapa final'!$O$29),"")</f>
        <v/>
      </c>
      <c r="AJ19" s="53" t="str">
        <f>IF(AND('Mapa final'!$Y$30="Alta",'Mapa final'!$AA$30="Catastrófico"),CONCATENATE("R4C",'Mapa final'!$O$30),"")</f>
        <v/>
      </c>
      <c r="AK19" s="53" t="str">
        <f>IF(AND('Mapa final'!$Y$31="Alta",'Mapa final'!$AA$31="Catastrófico"),CONCATENATE("R4C",'Mapa final'!$O$31),"")</f>
        <v/>
      </c>
      <c r="AL19" s="53" t="str">
        <f>IF(AND('Mapa final'!$Y$32="Alta",'Mapa final'!$AA$32="Catastrófico"),CONCATENATE("R4C",'Mapa final'!$O$32),"")</f>
        <v/>
      </c>
      <c r="AM19" s="54" t="str">
        <f>IF(AND('Mapa final'!$Y$33="Alta",'Mapa final'!$AA$33="Catastrófico"),CONCATENATE("R4C",'Mapa final'!$O$33),"")</f>
        <v/>
      </c>
      <c r="AN19" s="80"/>
      <c r="AO19" s="440"/>
      <c r="AP19" s="441"/>
      <c r="AQ19" s="441"/>
      <c r="AR19" s="441"/>
      <c r="AS19" s="441"/>
      <c r="AT19" s="442"/>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row>
    <row r="20" spans="1:76" ht="15" customHeight="1" x14ac:dyDescent="0.25">
      <c r="A20" s="80"/>
      <c r="B20" s="351"/>
      <c r="C20" s="351"/>
      <c r="D20" s="352"/>
      <c r="E20" s="450"/>
      <c r="F20" s="449"/>
      <c r="G20" s="449"/>
      <c r="H20" s="449"/>
      <c r="I20" s="449"/>
      <c r="J20" s="64" t="str">
        <f>IF(AND('Mapa final'!$Y$34="Alta",'Mapa final'!$AA$34="Leve"),CONCATENATE("R5C",'Mapa final'!$O$34),"")</f>
        <v/>
      </c>
      <c r="K20" s="65" t="str">
        <f>IF(AND('Mapa final'!$Y$35="Alta",'Mapa final'!$AA$35="Leve"),CONCATENATE("R5C",'Mapa final'!$O$35),"")</f>
        <v/>
      </c>
      <c r="L20" s="65" t="str">
        <f>IF(AND('Mapa final'!$Y$36="Alta",'Mapa final'!$AA$36="Leve"),CONCATENATE("R5C",'Mapa final'!$O$36),"")</f>
        <v/>
      </c>
      <c r="M20" s="65" t="str">
        <f>IF(AND('Mapa final'!$Y$37="Alta",'Mapa final'!$AA$37="Leve"),CONCATENATE("R5C",'Mapa final'!$O$37),"")</f>
        <v/>
      </c>
      <c r="N20" s="65" t="str">
        <f>IF(AND('Mapa final'!$Y$38="Alta",'Mapa final'!$AA$38="Leve"),CONCATENATE("R5C",'Mapa final'!$O$38),"")</f>
        <v/>
      </c>
      <c r="O20" s="66" t="str">
        <f>IF(AND('Mapa final'!$Y$39="Alta",'Mapa final'!$AA$39="Leve"),CONCATENATE("R5C",'Mapa final'!$O$39),"")</f>
        <v/>
      </c>
      <c r="P20" s="64" t="str">
        <f>IF(AND('Mapa final'!$Y$34="Alta",'Mapa final'!$AA$34="Menor"),CONCATENATE("R5C",'Mapa final'!$O$34),"")</f>
        <v/>
      </c>
      <c r="Q20" s="65" t="str">
        <f>IF(AND('Mapa final'!$Y$35="Alta",'Mapa final'!$AA$35="Menor"),CONCATENATE("R5C",'Mapa final'!$O$35),"")</f>
        <v/>
      </c>
      <c r="R20" s="65" t="str">
        <f>IF(AND('Mapa final'!$Y$36="Alta",'Mapa final'!$AA$36="Menor"),CONCATENATE("R5C",'Mapa final'!$O$36),"")</f>
        <v/>
      </c>
      <c r="S20" s="65" t="str">
        <f>IF(AND('Mapa final'!$Y$37="Alta",'Mapa final'!$AA$37="Menor"),CONCATENATE("R5C",'Mapa final'!$O$37),"")</f>
        <v/>
      </c>
      <c r="T20" s="65" t="str">
        <f>IF(AND('Mapa final'!$Y$38="Alta",'Mapa final'!$AA$38="Menor"),CONCATENATE("R5C",'Mapa final'!$O$38),"")</f>
        <v/>
      </c>
      <c r="U20" s="66" t="str">
        <f>IF(AND('Mapa final'!$Y$39="Alta",'Mapa final'!$AA$39="Menor"),CONCATENATE("R5C",'Mapa final'!$O$39),"")</f>
        <v/>
      </c>
      <c r="V20" s="49" t="str">
        <f>IF(AND('Mapa final'!$Y$34="Alta",'Mapa final'!$AA$34="Moderado"),CONCATENATE("R5C",'Mapa final'!$O$34),"")</f>
        <v/>
      </c>
      <c r="W20" s="50" t="str">
        <f>IF(AND('Mapa final'!$Y$35="Alta",'Mapa final'!$AA$35="Moderado"),CONCATENATE("R5C",'Mapa final'!$O$35),"")</f>
        <v/>
      </c>
      <c r="X20" s="50" t="str">
        <f>IF(AND('Mapa final'!$Y$36="Alta",'Mapa final'!$AA$36="Moderado"),CONCATENATE("R5C",'Mapa final'!$O$36),"")</f>
        <v/>
      </c>
      <c r="Y20" s="50" t="str">
        <f>IF(AND('Mapa final'!$Y$37="Alta",'Mapa final'!$AA$37="Moderado"),CONCATENATE("R5C",'Mapa final'!$O$37),"")</f>
        <v/>
      </c>
      <c r="Z20" s="50" t="str">
        <f>IF(AND('Mapa final'!$Y$38="Alta",'Mapa final'!$AA$38="Moderado"),CONCATENATE("R5C",'Mapa final'!$O$38),"")</f>
        <v/>
      </c>
      <c r="AA20" s="51" t="str">
        <f>IF(AND('Mapa final'!$Y$39="Alta",'Mapa final'!$AA$39="Moderado"),CONCATENATE("R5C",'Mapa final'!$O$39),"")</f>
        <v/>
      </c>
      <c r="AB20" s="49" t="str">
        <f>IF(AND('Mapa final'!$Y$34="Alta",'Mapa final'!$AA$34="Mayor"),CONCATENATE("R5C",'Mapa final'!$O$34),"")</f>
        <v/>
      </c>
      <c r="AC20" s="50" t="str">
        <f>IF(AND('Mapa final'!$Y$35="Alta",'Mapa final'!$AA$35="Mayor"),CONCATENATE("R5C",'Mapa final'!$O$35),"")</f>
        <v/>
      </c>
      <c r="AD20" s="50" t="str">
        <f>IF(AND('Mapa final'!$Y$36="Alta",'Mapa final'!$AA$36="Mayor"),CONCATENATE("R5C",'Mapa final'!$O$36),"")</f>
        <v/>
      </c>
      <c r="AE20" s="50" t="str">
        <f>IF(AND('Mapa final'!$Y$37="Alta",'Mapa final'!$AA$37="Mayor"),CONCATENATE("R5C",'Mapa final'!$O$37),"")</f>
        <v/>
      </c>
      <c r="AF20" s="50" t="str">
        <f>IF(AND('Mapa final'!$Y$38="Alta",'Mapa final'!$AA$38="Mayor"),CONCATENATE("R5C",'Mapa final'!$O$38),"")</f>
        <v/>
      </c>
      <c r="AG20" s="51" t="str">
        <f>IF(AND('Mapa final'!$Y$39="Alta",'Mapa final'!$AA$39="Mayor"),CONCATENATE("R5C",'Mapa final'!$O$39),"")</f>
        <v/>
      </c>
      <c r="AH20" s="52" t="str">
        <f>IF(AND('Mapa final'!$Y$34="Alta",'Mapa final'!$AA$34="Catastrófico"),CONCATENATE("R5C",'Mapa final'!$O$34),"")</f>
        <v/>
      </c>
      <c r="AI20" s="53" t="str">
        <f>IF(AND('Mapa final'!$Y$35="Alta",'Mapa final'!$AA$35="Catastrófico"),CONCATENATE("R5C",'Mapa final'!$O$35),"")</f>
        <v/>
      </c>
      <c r="AJ20" s="53" t="str">
        <f>IF(AND('Mapa final'!$Y$36="Alta",'Mapa final'!$AA$36="Catastrófico"),CONCATENATE("R5C",'Mapa final'!$O$36),"")</f>
        <v/>
      </c>
      <c r="AK20" s="53" t="str">
        <f>IF(AND('Mapa final'!$Y$37="Alta",'Mapa final'!$AA$37="Catastrófico"),CONCATENATE("R5C",'Mapa final'!$O$37),"")</f>
        <v/>
      </c>
      <c r="AL20" s="53" t="str">
        <f>IF(AND('Mapa final'!$Y$38="Alta",'Mapa final'!$AA$38="Catastrófico"),CONCATENATE("R5C",'Mapa final'!$O$38),"")</f>
        <v/>
      </c>
      <c r="AM20" s="54" t="str">
        <f>IF(AND('Mapa final'!$Y$39="Alta",'Mapa final'!$AA$39="Catastrófico"),CONCATENATE("R5C",'Mapa final'!$O$39),"")</f>
        <v/>
      </c>
      <c r="AN20" s="80"/>
      <c r="AO20" s="440"/>
      <c r="AP20" s="441"/>
      <c r="AQ20" s="441"/>
      <c r="AR20" s="441"/>
      <c r="AS20" s="441"/>
      <c r="AT20" s="442"/>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row>
    <row r="21" spans="1:76" ht="15" customHeight="1" x14ac:dyDescent="0.25">
      <c r="A21" s="80"/>
      <c r="B21" s="351"/>
      <c r="C21" s="351"/>
      <c r="D21" s="352"/>
      <c r="E21" s="450"/>
      <c r="F21" s="449"/>
      <c r="G21" s="449"/>
      <c r="H21" s="449"/>
      <c r="I21" s="449"/>
      <c r="J21" s="64" t="str">
        <f>IF(AND('Mapa final'!$Y$40="Alta",'Mapa final'!$AA$40="Leve"),CONCATENATE("R6C",'Mapa final'!$O$40),"")</f>
        <v/>
      </c>
      <c r="K21" s="65" t="str">
        <f>IF(AND('Mapa final'!$Y$41="Alta",'Mapa final'!$AA$41="Leve"),CONCATENATE("R6C",'Mapa final'!$O$41),"")</f>
        <v/>
      </c>
      <c r="L21" s="65" t="str">
        <f>IF(AND('Mapa final'!$Y$42="Alta",'Mapa final'!$AA$42="Leve"),CONCATENATE("R6C",'Mapa final'!$O$42),"")</f>
        <v/>
      </c>
      <c r="M21" s="65" t="str">
        <f>IF(AND('Mapa final'!$Y$43="Alta",'Mapa final'!$AA$43="Leve"),CONCATENATE("R6C",'Mapa final'!$O$43),"")</f>
        <v/>
      </c>
      <c r="N21" s="65" t="str">
        <f>IF(AND('Mapa final'!$Y$44="Alta",'Mapa final'!$AA$44="Leve"),CONCATENATE("R6C",'Mapa final'!$O$44),"")</f>
        <v/>
      </c>
      <c r="O21" s="66" t="str">
        <f>IF(AND('Mapa final'!$Y$45="Alta",'Mapa final'!$AA$45="Leve"),CONCATENATE("R6C",'Mapa final'!$O$45),"")</f>
        <v/>
      </c>
      <c r="P21" s="64" t="str">
        <f>IF(AND('Mapa final'!$Y$40="Alta",'Mapa final'!$AA$40="Menor"),CONCATENATE("R6C",'Mapa final'!$O$40),"")</f>
        <v/>
      </c>
      <c r="Q21" s="65" t="str">
        <f>IF(AND('Mapa final'!$Y$41="Alta",'Mapa final'!$AA$41="Menor"),CONCATENATE("R6C",'Mapa final'!$O$41),"")</f>
        <v/>
      </c>
      <c r="R21" s="65" t="str">
        <f>IF(AND('Mapa final'!$Y$42="Alta",'Mapa final'!$AA$42="Menor"),CONCATENATE("R6C",'Mapa final'!$O$42),"")</f>
        <v/>
      </c>
      <c r="S21" s="65" t="str">
        <f>IF(AND('Mapa final'!$Y$43="Alta",'Mapa final'!$AA$43="Menor"),CONCATENATE("R6C",'Mapa final'!$O$43),"")</f>
        <v/>
      </c>
      <c r="T21" s="65" t="str">
        <f>IF(AND('Mapa final'!$Y$44="Alta",'Mapa final'!$AA$44="Menor"),CONCATENATE("R6C",'Mapa final'!$O$44),"")</f>
        <v/>
      </c>
      <c r="U21" s="66" t="str">
        <f>IF(AND('Mapa final'!$Y$45="Alta",'Mapa final'!$AA$45="Menor"),CONCATENATE("R6C",'Mapa final'!$O$45),"")</f>
        <v/>
      </c>
      <c r="V21" s="49" t="str">
        <f>IF(AND('Mapa final'!$Y$40="Alta",'Mapa final'!$AA$40="Moderado"),CONCATENATE("R6C",'Mapa final'!$O$40),"")</f>
        <v/>
      </c>
      <c r="W21" s="50" t="str">
        <f>IF(AND('Mapa final'!$Y$41="Alta",'Mapa final'!$AA$41="Moderado"),CONCATENATE("R6C",'Mapa final'!$O$41),"")</f>
        <v/>
      </c>
      <c r="X21" s="50" t="str">
        <f>IF(AND('Mapa final'!$Y$42="Alta",'Mapa final'!$AA$42="Moderado"),CONCATENATE("R6C",'Mapa final'!$O$42),"")</f>
        <v/>
      </c>
      <c r="Y21" s="50" t="str">
        <f>IF(AND('Mapa final'!$Y$43="Alta",'Mapa final'!$AA$43="Moderado"),CONCATENATE("R6C",'Mapa final'!$O$43),"")</f>
        <v/>
      </c>
      <c r="Z21" s="50" t="str">
        <f>IF(AND('Mapa final'!$Y$44="Alta",'Mapa final'!$AA$44="Moderado"),CONCATENATE("R6C",'Mapa final'!$O$44),"")</f>
        <v/>
      </c>
      <c r="AA21" s="51" t="str">
        <f>IF(AND('Mapa final'!$Y$45="Alta",'Mapa final'!$AA$45="Moderado"),CONCATENATE("R6C",'Mapa final'!$O$45),"")</f>
        <v/>
      </c>
      <c r="AB21" s="49" t="str">
        <f>IF(AND('Mapa final'!$Y$40="Alta",'Mapa final'!$AA$40="Mayor"),CONCATENATE("R6C",'Mapa final'!$O$40),"")</f>
        <v/>
      </c>
      <c r="AC21" s="50" t="str">
        <f>IF(AND('Mapa final'!$Y$41="Alta",'Mapa final'!$AA$41="Mayor"),CONCATENATE("R6C",'Mapa final'!$O$41),"")</f>
        <v/>
      </c>
      <c r="AD21" s="50" t="str">
        <f>IF(AND('Mapa final'!$Y$42="Alta",'Mapa final'!$AA$42="Mayor"),CONCATENATE("R6C",'Mapa final'!$O$42),"")</f>
        <v/>
      </c>
      <c r="AE21" s="50" t="str">
        <f>IF(AND('Mapa final'!$Y$43="Alta",'Mapa final'!$AA$43="Mayor"),CONCATENATE("R6C",'Mapa final'!$O$43),"")</f>
        <v/>
      </c>
      <c r="AF21" s="50" t="str">
        <f>IF(AND('Mapa final'!$Y$44="Alta",'Mapa final'!$AA$44="Mayor"),CONCATENATE("R6C",'Mapa final'!$O$44),"")</f>
        <v/>
      </c>
      <c r="AG21" s="51" t="str">
        <f>IF(AND('Mapa final'!$Y$45="Alta",'Mapa final'!$AA$45="Mayor"),CONCATENATE("R6C",'Mapa final'!$O$45),"")</f>
        <v/>
      </c>
      <c r="AH21" s="52" t="str">
        <f>IF(AND('Mapa final'!$Y$40="Alta",'Mapa final'!$AA$40="Catastrófico"),CONCATENATE("R6C",'Mapa final'!$O$40),"")</f>
        <v/>
      </c>
      <c r="AI21" s="53" t="str">
        <f>IF(AND('Mapa final'!$Y$41="Alta",'Mapa final'!$AA$41="Catastrófico"),CONCATENATE("R6C",'Mapa final'!$O$41),"")</f>
        <v/>
      </c>
      <c r="AJ21" s="53" t="str">
        <f>IF(AND('Mapa final'!$Y$42="Alta",'Mapa final'!$AA$42="Catastrófico"),CONCATENATE("R6C",'Mapa final'!$O$42),"")</f>
        <v/>
      </c>
      <c r="AK21" s="53" t="str">
        <f>IF(AND('Mapa final'!$Y$43="Alta",'Mapa final'!$AA$43="Catastrófico"),CONCATENATE("R6C",'Mapa final'!$O$43),"")</f>
        <v/>
      </c>
      <c r="AL21" s="53" t="str">
        <f>IF(AND('Mapa final'!$Y$44="Alta",'Mapa final'!$AA$44="Catastrófico"),CONCATENATE("R6C",'Mapa final'!$O$44),"")</f>
        <v/>
      </c>
      <c r="AM21" s="54" t="str">
        <f>IF(AND('Mapa final'!$Y$45="Alta",'Mapa final'!$AA$45="Catastrófico"),CONCATENATE("R6C",'Mapa final'!$O$45),"")</f>
        <v/>
      </c>
      <c r="AN21" s="80"/>
      <c r="AO21" s="440"/>
      <c r="AP21" s="441"/>
      <c r="AQ21" s="441"/>
      <c r="AR21" s="441"/>
      <c r="AS21" s="441"/>
      <c r="AT21" s="442"/>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row>
    <row r="22" spans="1:76" ht="15" customHeight="1" x14ac:dyDescent="0.25">
      <c r="A22" s="80"/>
      <c r="B22" s="351"/>
      <c r="C22" s="351"/>
      <c r="D22" s="352"/>
      <c r="E22" s="450"/>
      <c r="F22" s="449"/>
      <c r="G22" s="449"/>
      <c r="H22" s="449"/>
      <c r="I22" s="449"/>
      <c r="J22" s="64" t="str">
        <f>IF(AND('Mapa final'!$Y$46="Alta",'Mapa final'!$AA$46="Leve"),CONCATENATE("R7C",'Mapa final'!$O$46),"")</f>
        <v/>
      </c>
      <c r="K22" s="65" t="str">
        <f>IF(AND('Mapa final'!$Y$47="Alta",'Mapa final'!$AA$47="Leve"),CONCATENATE("R7C",'Mapa final'!$O$47),"")</f>
        <v/>
      </c>
      <c r="L22" s="65" t="str">
        <f>IF(AND('Mapa final'!$Y$48="Alta",'Mapa final'!$AA$48="Leve"),CONCATENATE("R7C",'Mapa final'!$O$48),"")</f>
        <v/>
      </c>
      <c r="M22" s="65" t="str">
        <f>IF(AND('Mapa final'!$Y$49="Alta",'Mapa final'!$AA$49="Leve"),CONCATENATE("R7C",'Mapa final'!$O$49),"")</f>
        <v/>
      </c>
      <c r="N22" s="65" t="str">
        <f>IF(AND('Mapa final'!$Y$50="Alta",'Mapa final'!$AA$50="Leve"),CONCATENATE("R7C",'Mapa final'!$O$50),"")</f>
        <v/>
      </c>
      <c r="O22" s="66" t="str">
        <f>IF(AND('Mapa final'!$Y$51="Alta",'Mapa final'!$AA$51="Leve"),CONCATENATE("R7C",'Mapa final'!$O$51),"")</f>
        <v/>
      </c>
      <c r="P22" s="64" t="str">
        <f>IF(AND('Mapa final'!$Y$46="Alta",'Mapa final'!$AA$46="Menor"),CONCATENATE("R7C",'Mapa final'!$O$46),"")</f>
        <v/>
      </c>
      <c r="Q22" s="65" t="str">
        <f>IF(AND('Mapa final'!$Y$47="Alta",'Mapa final'!$AA$47="Menor"),CONCATENATE("R7C",'Mapa final'!$O$47),"")</f>
        <v/>
      </c>
      <c r="R22" s="65" t="str">
        <f>IF(AND('Mapa final'!$Y$48="Alta",'Mapa final'!$AA$48="Menor"),CONCATENATE("R7C",'Mapa final'!$O$48),"")</f>
        <v/>
      </c>
      <c r="S22" s="65" t="str">
        <f>IF(AND('Mapa final'!$Y$49="Alta",'Mapa final'!$AA$49="Menor"),CONCATENATE("R7C",'Mapa final'!$O$49),"")</f>
        <v/>
      </c>
      <c r="T22" s="65" t="str">
        <f>IF(AND('Mapa final'!$Y$50="Alta",'Mapa final'!$AA$50="Menor"),CONCATENATE("R7C",'Mapa final'!$O$50),"")</f>
        <v/>
      </c>
      <c r="U22" s="66" t="str">
        <f>IF(AND('Mapa final'!$Y$51="Alta",'Mapa final'!$AA$51="Menor"),CONCATENATE("R7C",'Mapa final'!$O$51),"")</f>
        <v/>
      </c>
      <c r="V22" s="49" t="str">
        <f>IF(AND('Mapa final'!$Y$46="Alta",'Mapa final'!$AA$46="Moderado"),CONCATENATE("R7C",'Mapa final'!$O$46),"")</f>
        <v/>
      </c>
      <c r="W22" s="50" t="str">
        <f>IF(AND('Mapa final'!$Y$47="Alta",'Mapa final'!$AA$47="Moderado"),CONCATENATE("R7C",'Mapa final'!$O$47),"")</f>
        <v/>
      </c>
      <c r="X22" s="50" t="str">
        <f>IF(AND('Mapa final'!$Y$48="Alta",'Mapa final'!$AA$48="Moderado"),CONCATENATE("R7C",'Mapa final'!$O$48),"")</f>
        <v/>
      </c>
      <c r="Y22" s="50" t="str">
        <f>IF(AND('Mapa final'!$Y$49="Alta",'Mapa final'!$AA$49="Moderado"),CONCATENATE("R7C",'Mapa final'!$O$49),"")</f>
        <v/>
      </c>
      <c r="Z22" s="50" t="str">
        <f>IF(AND('Mapa final'!$Y$50="Alta",'Mapa final'!$AA$50="Moderado"),CONCATENATE("R7C",'Mapa final'!$O$50),"")</f>
        <v/>
      </c>
      <c r="AA22" s="51" t="str">
        <f>IF(AND('Mapa final'!$Y$51="Alta",'Mapa final'!$AA$51="Moderado"),CONCATENATE("R7C",'Mapa final'!$O$51),"")</f>
        <v/>
      </c>
      <c r="AB22" s="49" t="str">
        <f>IF(AND('Mapa final'!$Y$46="Alta",'Mapa final'!$AA$46="Mayor"),CONCATENATE("R7C",'Mapa final'!$O$46),"")</f>
        <v/>
      </c>
      <c r="AC22" s="50" t="str">
        <f>IF(AND('Mapa final'!$Y$47="Alta",'Mapa final'!$AA$47="Mayor"),CONCATENATE("R7C",'Mapa final'!$O$47),"")</f>
        <v/>
      </c>
      <c r="AD22" s="50" t="str">
        <f>IF(AND('Mapa final'!$Y$48="Alta",'Mapa final'!$AA$48="Mayor"),CONCATENATE("R7C",'Mapa final'!$O$48),"")</f>
        <v/>
      </c>
      <c r="AE22" s="50" t="str">
        <f>IF(AND('Mapa final'!$Y$49="Alta",'Mapa final'!$AA$49="Mayor"),CONCATENATE("R7C",'Mapa final'!$O$49),"")</f>
        <v/>
      </c>
      <c r="AF22" s="50" t="str">
        <f>IF(AND('Mapa final'!$Y$50="Alta",'Mapa final'!$AA$50="Mayor"),CONCATENATE("R7C",'Mapa final'!$O$50),"")</f>
        <v/>
      </c>
      <c r="AG22" s="51" t="str">
        <f>IF(AND('Mapa final'!$Y$51="Alta",'Mapa final'!$AA$51="Mayor"),CONCATENATE("R7C",'Mapa final'!$O$51),"")</f>
        <v/>
      </c>
      <c r="AH22" s="52" t="str">
        <f>IF(AND('Mapa final'!$Y$46="Alta",'Mapa final'!$AA$46="Catastrófico"),CONCATENATE("R7C",'Mapa final'!$O$46),"")</f>
        <v/>
      </c>
      <c r="AI22" s="53" t="str">
        <f>IF(AND('Mapa final'!$Y$47="Alta",'Mapa final'!$AA$47="Catastrófico"),CONCATENATE("R7C",'Mapa final'!$O$47),"")</f>
        <v/>
      </c>
      <c r="AJ22" s="53" t="str">
        <f>IF(AND('Mapa final'!$Y$48="Alta",'Mapa final'!$AA$48="Catastrófico"),CONCATENATE("R7C",'Mapa final'!$O$48),"")</f>
        <v/>
      </c>
      <c r="AK22" s="53" t="str">
        <f>IF(AND('Mapa final'!$Y$49="Alta",'Mapa final'!$AA$49="Catastrófico"),CONCATENATE("R7C",'Mapa final'!$O$49),"")</f>
        <v/>
      </c>
      <c r="AL22" s="53" t="str">
        <f>IF(AND('Mapa final'!$Y$50="Alta",'Mapa final'!$AA$50="Catastrófico"),CONCATENATE("R7C",'Mapa final'!$O$50),"")</f>
        <v/>
      </c>
      <c r="AM22" s="54" t="str">
        <f>IF(AND('Mapa final'!$Y$51="Alta",'Mapa final'!$AA$51="Catastrófico"),CONCATENATE("R7C",'Mapa final'!$O$51),"")</f>
        <v/>
      </c>
      <c r="AN22" s="80"/>
      <c r="AO22" s="440"/>
      <c r="AP22" s="441"/>
      <c r="AQ22" s="441"/>
      <c r="AR22" s="441"/>
      <c r="AS22" s="441"/>
      <c r="AT22" s="442"/>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row>
    <row r="23" spans="1:76" ht="15" customHeight="1" x14ac:dyDescent="0.25">
      <c r="A23" s="80"/>
      <c r="B23" s="351"/>
      <c r="C23" s="351"/>
      <c r="D23" s="352"/>
      <c r="E23" s="450"/>
      <c r="F23" s="449"/>
      <c r="G23" s="449"/>
      <c r="H23" s="449"/>
      <c r="I23" s="449"/>
      <c r="J23" s="64" t="str">
        <f>IF(AND('Mapa final'!$Y$52="Alta",'Mapa final'!$AA$52="Leve"),CONCATENATE("R8C",'Mapa final'!$O$52),"")</f>
        <v/>
      </c>
      <c r="K23" s="65" t="str">
        <f>IF(AND('Mapa final'!$Y$53="Alta",'Mapa final'!$AA$53="Leve"),CONCATENATE("R8C",'Mapa final'!$O$53),"")</f>
        <v/>
      </c>
      <c r="L23" s="65" t="str">
        <f>IF(AND('Mapa final'!$Y$54="Alta",'Mapa final'!$AA$54="Leve"),CONCATENATE("R8C",'Mapa final'!$O$54),"")</f>
        <v/>
      </c>
      <c r="M23" s="65" t="str">
        <f>IF(AND('Mapa final'!$Y$55="Alta",'Mapa final'!$AA$55="Leve"),CONCATENATE("R8C",'Mapa final'!$O$55),"")</f>
        <v/>
      </c>
      <c r="N23" s="65" t="str">
        <f>IF(AND('Mapa final'!$Y$56="Alta",'Mapa final'!$AA$56="Leve"),CONCATENATE("R8C",'Mapa final'!$O$56),"")</f>
        <v/>
      </c>
      <c r="O23" s="66" t="str">
        <f>IF(AND('Mapa final'!$Y$57="Alta",'Mapa final'!$AA$57="Leve"),CONCATENATE("R8C",'Mapa final'!$O$57),"")</f>
        <v/>
      </c>
      <c r="P23" s="64" t="str">
        <f>IF(AND('Mapa final'!$Y$52="Alta",'Mapa final'!$AA$52="Menor"),CONCATENATE("R8C",'Mapa final'!$O$52),"")</f>
        <v/>
      </c>
      <c r="Q23" s="65" t="str">
        <f>IF(AND('Mapa final'!$Y$53="Alta",'Mapa final'!$AA$53="Menor"),CONCATENATE("R8C",'Mapa final'!$O$53),"")</f>
        <v/>
      </c>
      <c r="R23" s="65" t="str">
        <f>IF(AND('Mapa final'!$Y$54="Alta",'Mapa final'!$AA$54="Menor"),CONCATENATE("R8C",'Mapa final'!$O$54),"")</f>
        <v/>
      </c>
      <c r="S23" s="65" t="str">
        <f>IF(AND('Mapa final'!$Y$55="Alta",'Mapa final'!$AA$55="Menor"),CONCATENATE("R8C",'Mapa final'!$O$55),"")</f>
        <v/>
      </c>
      <c r="T23" s="65" t="str">
        <f>IF(AND('Mapa final'!$Y$56="Alta",'Mapa final'!$AA$56="Menor"),CONCATENATE("R8C",'Mapa final'!$O$56),"")</f>
        <v/>
      </c>
      <c r="U23" s="66" t="str">
        <f>IF(AND('Mapa final'!$Y$57="Alta",'Mapa final'!$AA$57="Menor"),CONCATENATE("R8C",'Mapa final'!$O$57),"")</f>
        <v/>
      </c>
      <c r="V23" s="49" t="str">
        <f>IF(AND('Mapa final'!$Y$52="Alta",'Mapa final'!$AA$52="Moderado"),CONCATENATE("R8C",'Mapa final'!$O$52),"")</f>
        <v/>
      </c>
      <c r="W23" s="50" t="str">
        <f>IF(AND('Mapa final'!$Y$53="Alta",'Mapa final'!$AA$53="Moderado"),CONCATENATE("R8C",'Mapa final'!$O$53),"")</f>
        <v/>
      </c>
      <c r="X23" s="50" t="str">
        <f>IF(AND('Mapa final'!$Y$54="Alta",'Mapa final'!$AA$54="Moderado"),CONCATENATE("R8C",'Mapa final'!$O$54),"")</f>
        <v/>
      </c>
      <c r="Y23" s="50" t="str">
        <f>IF(AND('Mapa final'!$Y$55="Alta",'Mapa final'!$AA$55="Moderado"),CONCATENATE("R8C",'Mapa final'!$O$55),"")</f>
        <v/>
      </c>
      <c r="Z23" s="50" t="str">
        <f>IF(AND('Mapa final'!$Y$56="Alta",'Mapa final'!$AA$56="Moderado"),CONCATENATE("R8C",'Mapa final'!$O$56),"")</f>
        <v/>
      </c>
      <c r="AA23" s="51" t="str">
        <f>IF(AND('Mapa final'!$Y$57="Alta",'Mapa final'!$AA$57="Moderado"),CONCATENATE("R8C",'Mapa final'!$O$57),"")</f>
        <v/>
      </c>
      <c r="AB23" s="49" t="str">
        <f>IF(AND('Mapa final'!$Y$52="Alta",'Mapa final'!$AA$52="Mayor"),CONCATENATE("R8C",'Mapa final'!$O$52),"")</f>
        <v/>
      </c>
      <c r="AC23" s="50" t="str">
        <f>IF(AND('Mapa final'!$Y$53="Alta",'Mapa final'!$AA$53="Mayor"),CONCATENATE("R8C",'Mapa final'!$O$53),"")</f>
        <v/>
      </c>
      <c r="AD23" s="50" t="str">
        <f>IF(AND('Mapa final'!$Y$54="Alta",'Mapa final'!$AA$54="Mayor"),CONCATENATE("R8C",'Mapa final'!$O$54),"")</f>
        <v/>
      </c>
      <c r="AE23" s="50" t="str">
        <f>IF(AND('Mapa final'!$Y$55="Alta",'Mapa final'!$AA$55="Mayor"),CONCATENATE("R8C",'Mapa final'!$O$55),"")</f>
        <v/>
      </c>
      <c r="AF23" s="50" t="str">
        <f>IF(AND('Mapa final'!$Y$56="Alta",'Mapa final'!$AA$56="Mayor"),CONCATENATE("R8C",'Mapa final'!$O$56),"")</f>
        <v/>
      </c>
      <c r="AG23" s="51" t="str">
        <f>IF(AND('Mapa final'!$Y$57="Alta",'Mapa final'!$AA$57="Mayor"),CONCATENATE("R8C",'Mapa final'!$O$57),"")</f>
        <v/>
      </c>
      <c r="AH23" s="52" t="str">
        <f>IF(AND('Mapa final'!$Y$52="Alta",'Mapa final'!$AA$52="Catastrófico"),CONCATENATE("R8C",'Mapa final'!$O$52),"")</f>
        <v/>
      </c>
      <c r="AI23" s="53" t="str">
        <f>IF(AND('Mapa final'!$Y$53="Alta",'Mapa final'!$AA$53="Catastrófico"),CONCATENATE("R8C",'Mapa final'!$O$53),"")</f>
        <v/>
      </c>
      <c r="AJ23" s="53" t="str">
        <f>IF(AND('Mapa final'!$Y$54="Alta",'Mapa final'!$AA$54="Catastrófico"),CONCATENATE("R8C",'Mapa final'!$O$54),"")</f>
        <v/>
      </c>
      <c r="AK23" s="53" t="str">
        <f>IF(AND('Mapa final'!$Y$55="Alta",'Mapa final'!$AA$55="Catastrófico"),CONCATENATE("R8C",'Mapa final'!$O$55),"")</f>
        <v/>
      </c>
      <c r="AL23" s="53" t="str">
        <f>IF(AND('Mapa final'!$Y$56="Alta",'Mapa final'!$AA$56="Catastrófico"),CONCATENATE("R8C",'Mapa final'!$O$56),"")</f>
        <v/>
      </c>
      <c r="AM23" s="54" t="str">
        <f>IF(AND('Mapa final'!$Y$57="Alta",'Mapa final'!$AA$57="Catastrófico"),CONCATENATE("R8C",'Mapa final'!$O$57),"")</f>
        <v/>
      </c>
      <c r="AN23" s="80"/>
      <c r="AO23" s="440"/>
      <c r="AP23" s="441"/>
      <c r="AQ23" s="441"/>
      <c r="AR23" s="441"/>
      <c r="AS23" s="441"/>
      <c r="AT23" s="442"/>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row>
    <row r="24" spans="1:76" ht="15" customHeight="1" x14ac:dyDescent="0.25">
      <c r="A24" s="80"/>
      <c r="B24" s="351"/>
      <c r="C24" s="351"/>
      <c r="D24" s="352"/>
      <c r="E24" s="450"/>
      <c r="F24" s="449"/>
      <c r="G24" s="449"/>
      <c r="H24" s="449"/>
      <c r="I24" s="449"/>
      <c r="J24" s="64" t="str">
        <f>IF(AND('Mapa final'!$Y$58="Alta",'Mapa final'!$AA$58="Leve"),CONCATENATE("R9C",'Mapa final'!$O$58),"")</f>
        <v/>
      </c>
      <c r="K24" s="65" t="str">
        <f>IF(AND('Mapa final'!$Y$59="Alta",'Mapa final'!$AA$59="Leve"),CONCATENATE("R9C",'Mapa final'!$O$59),"")</f>
        <v/>
      </c>
      <c r="L24" s="65" t="str">
        <f>IF(AND('Mapa final'!$Y$60="Alta",'Mapa final'!$AA$60="Leve"),CONCATENATE("R9C",'Mapa final'!$O$60),"")</f>
        <v/>
      </c>
      <c r="M24" s="65" t="str">
        <f>IF(AND('Mapa final'!$Y$61="Alta",'Mapa final'!$AA$61="Leve"),CONCATENATE("R9C",'Mapa final'!$O$61),"")</f>
        <v/>
      </c>
      <c r="N24" s="65" t="str">
        <f>IF(AND('Mapa final'!$Y$62="Alta",'Mapa final'!$AA$62="Leve"),CONCATENATE("R9C",'Mapa final'!$O$62),"")</f>
        <v/>
      </c>
      <c r="O24" s="66" t="str">
        <f>IF(AND('Mapa final'!$Y$63="Alta",'Mapa final'!$AA$63="Leve"),CONCATENATE("R9C",'Mapa final'!$O$63),"")</f>
        <v/>
      </c>
      <c r="P24" s="64" t="str">
        <f>IF(AND('Mapa final'!$Y$58="Alta",'Mapa final'!$AA$58="Menor"),CONCATENATE("R9C",'Mapa final'!$O$58),"")</f>
        <v/>
      </c>
      <c r="Q24" s="65" t="str">
        <f>IF(AND('Mapa final'!$Y$59="Alta",'Mapa final'!$AA$59="Menor"),CONCATENATE("R9C",'Mapa final'!$O$59),"")</f>
        <v/>
      </c>
      <c r="R24" s="65" t="str">
        <f>IF(AND('Mapa final'!$Y$60="Alta",'Mapa final'!$AA$60="Menor"),CONCATENATE("R9C",'Mapa final'!$O$60),"")</f>
        <v/>
      </c>
      <c r="S24" s="65" t="str">
        <f>IF(AND('Mapa final'!$Y$61="Alta",'Mapa final'!$AA$61="Menor"),CONCATENATE("R9C",'Mapa final'!$O$61),"")</f>
        <v/>
      </c>
      <c r="T24" s="65" t="str">
        <f>IF(AND('Mapa final'!$Y$62="Alta",'Mapa final'!$AA$62="Menor"),CONCATENATE("R9C",'Mapa final'!$O$62),"")</f>
        <v/>
      </c>
      <c r="U24" s="66" t="str">
        <f>IF(AND('Mapa final'!$Y$63="Alta",'Mapa final'!$AA$63="Menor"),CONCATENATE("R9C",'Mapa final'!$O$63),"")</f>
        <v/>
      </c>
      <c r="V24" s="49" t="str">
        <f>IF(AND('Mapa final'!$Y$58="Alta",'Mapa final'!$AA$58="Moderado"),CONCATENATE("R9C",'Mapa final'!$O$58),"")</f>
        <v/>
      </c>
      <c r="W24" s="50" t="str">
        <f>IF(AND('Mapa final'!$Y$59="Alta",'Mapa final'!$AA$59="Moderado"),CONCATENATE("R9C",'Mapa final'!$O$59),"")</f>
        <v/>
      </c>
      <c r="X24" s="50" t="str">
        <f>IF(AND('Mapa final'!$Y$60="Alta",'Mapa final'!$AA$60="Moderado"),CONCATENATE("R9C",'Mapa final'!$O$60),"")</f>
        <v/>
      </c>
      <c r="Y24" s="50" t="str">
        <f>IF(AND('Mapa final'!$Y$61="Alta",'Mapa final'!$AA$61="Moderado"),CONCATENATE("R9C",'Mapa final'!$O$61),"")</f>
        <v/>
      </c>
      <c r="Z24" s="50" t="str">
        <f>IF(AND('Mapa final'!$Y$62="Alta",'Mapa final'!$AA$62="Moderado"),CONCATENATE("R9C",'Mapa final'!$O$62),"")</f>
        <v/>
      </c>
      <c r="AA24" s="51" t="str">
        <f>IF(AND('Mapa final'!$Y$63="Alta",'Mapa final'!$AA$63="Moderado"),CONCATENATE("R9C",'Mapa final'!$O$63),"")</f>
        <v/>
      </c>
      <c r="AB24" s="49" t="str">
        <f>IF(AND('Mapa final'!$Y$58="Alta",'Mapa final'!$AA$58="Mayor"),CONCATENATE("R9C",'Mapa final'!$O$58),"")</f>
        <v/>
      </c>
      <c r="AC24" s="50" t="str">
        <f>IF(AND('Mapa final'!$Y$59="Alta",'Mapa final'!$AA$59="Mayor"),CONCATENATE("R9C",'Mapa final'!$O$59),"")</f>
        <v/>
      </c>
      <c r="AD24" s="50" t="str">
        <f>IF(AND('Mapa final'!$Y$60="Alta",'Mapa final'!$AA$60="Mayor"),CONCATENATE("R9C",'Mapa final'!$O$60),"")</f>
        <v/>
      </c>
      <c r="AE24" s="50" t="str">
        <f>IF(AND('Mapa final'!$Y$61="Alta",'Mapa final'!$AA$61="Mayor"),CONCATENATE("R9C",'Mapa final'!$O$61),"")</f>
        <v/>
      </c>
      <c r="AF24" s="50" t="str">
        <f>IF(AND('Mapa final'!$Y$62="Alta",'Mapa final'!$AA$62="Mayor"),CONCATENATE("R9C",'Mapa final'!$O$62),"")</f>
        <v/>
      </c>
      <c r="AG24" s="51" t="str">
        <f>IF(AND('Mapa final'!$Y$63="Alta",'Mapa final'!$AA$63="Mayor"),CONCATENATE("R9C",'Mapa final'!$O$63),"")</f>
        <v/>
      </c>
      <c r="AH24" s="52" t="str">
        <f>IF(AND('Mapa final'!$Y$58="Alta",'Mapa final'!$AA$58="Catastrófico"),CONCATENATE("R9C",'Mapa final'!$O$58),"")</f>
        <v/>
      </c>
      <c r="AI24" s="53" t="str">
        <f>IF(AND('Mapa final'!$Y$59="Alta",'Mapa final'!$AA$59="Catastrófico"),CONCATENATE("R9C",'Mapa final'!$O$59),"")</f>
        <v/>
      </c>
      <c r="AJ24" s="53" t="str">
        <f>IF(AND('Mapa final'!$Y$60="Alta",'Mapa final'!$AA$60="Catastrófico"),CONCATENATE("R9C",'Mapa final'!$O$60),"")</f>
        <v/>
      </c>
      <c r="AK24" s="53" t="str">
        <f>IF(AND('Mapa final'!$Y$61="Alta",'Mapa final'!$AA$61="Catastrófico"),CONCATENATE("R9C",'Mapa final'!$O$61),"")</f>
        <v/>
      </c>
      <c r="AL24" s="53" t="str">
        <f>IF(AND('Mapa final'!$Y$62="Alta",'Mapa final'!$AA$62="Catastrófico"),CONCATENATE("R9C",'Mapa final'!$O$62),"")</f>
        <v/>
      </c>
      <c r="AM24" s="54" t="str">
        <f>IF(AND('Mapa final'!$Y$63="Alta",'Mapa final'!$AA$63="Catastrófico"),CONCATENATE("R9C",'Mapa final'!$O$63),"")</f>
        <v/>
      </c>
      <c r="AN24" s="80"/>
      <c r="AO24" s="440"/>
      <c r="AP24" s="441"/>
      <c r="AQ24" s="441"/>
      <c r="AR24" s="441"/>
      <c r="AS24" s="441"/>
      <c r="AT24" s="442"/>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row>
    <row r="25" spans="1:76" ht="15.75" customHeight="1" thickBot="1" x14ac:dyDescent="0.3">
      <c r="A25" s="80"/>
      <c r="B25" s="351"/>
      <c r="C25" s="351"/>
      <c r="D25" s="352"/>
      <c r="E25" s="451"/>
      <c r="F25" s="452"/>
      <c r="G25" s="452"/>
      <c r="H25" s="452"/>
      <c r="I25" s="452"/>
      <c r="J25" s="67" t="str">
        <f>IF(AND('Mapa final'!$Y$64="Alta",'Mapa final'!$AA$64="Leve"),CONCATENATE("R10C",'Mapa final'!$O$64),"")</f>
        <v/>
      </c>
      <c r="K25" s="68" t="str">
        <f>IF(AND('Mapa final'!$Y$65="Alta",'Mapa final'!$AA$65="Leve"),CONCATENATE("R10C",'Mapa final'!$O$65),"")</f>
        <v/>
      </c>
      <c r="L25" s="68" t="str">
        <f>IF(AND('Mapa final'!$Y$66="Alta",'Mapa final'!$AA$66="Leve"),CONCATENATE("R10C",'Mapa final'!$O$66),"")</f>
        <v/>
      </c>
      <c r="M25" s="68" t="str">
        <f>IF(AND('Mapa final'!$Y$67="Alta",'Mapa final'!$AA$67="Leve"),CONCATENATE("R10C",'Mapa final'!$O$67),"")</f>
        <v/>
      </c>
      <c r="N25" s="68" t="str">
        <f>IF(AND('Mapa final'!$Y$68="Alta",'Mapa final'!$AA$68="Leve"),CONCATENATE("R10C",'Mapa final'!$O$68),"")</f>
        <v/>
      </c>
      <c r="O25" s="69" t="str">
        <f>IF(AND('Mapa final'!$Y$69="Alta",'Mapa final'!$AA$69="Leve"),CONCATENATE("R10C",'Mapa final'!$O$69),"")</f>
        <v/>
      </c>
      <c r="P25" s="67" t="str">
        <f>IF(AND('Mapa final'!$Y$64="Alta",'Mapa final'!$AA$64="Menor"),CONCATENATE("R10C",'Mapa final'!$O$64),"")</f>
        <v/>
      </c>
      <c r="Q25" s="68" t="str">
        <f>IF(AND('Mapa final'!$Y$65="Alta",'Mapa final'!$AA$65="Menor"),CONCATENATE("R10C",'Mapa final'!$O$65),"")</f>
        <v/>
      </c>
      <c r="R25" s="68" t="str">
        <f>IF(AND('Mapa final'!$Y$66="Alta",'Mapa final'!$AA$66="Menor"),CONCATENATE("R10C",'Mapa final'!$O$66),"")</f>
        <v/>
      </c>
      <c r="S25" s="68" t="str">
        <f>IF(AND('Mapa final'!$Y$67="Alta",'Mapa final'!$AA$67="Menor"),CONCATENATE("R10C",'Mapa final'!$O$67),"")</f>
        <v/>
      </c>
      <c r="T25" s="68" t="str">
        <f>IF(AND('Mapa final'!$Y$68="Alta",'Mapa final'!$AA$68="Menor"),CONCATENATE("R10C",'Mapa final'!$O$68),"")</f>
        <v/>
      </c>
      <c r="U25" s="69" t="str">
        <f>IF(AND('Mapa final'!$Y$69="Alta",'Mapa final'!$AA$69="Menor"),CONCATENATE("R10C",'Mapa final'!$O$69),"")</f>
        <v/>
      </c>
      <c r="V25" s="55" t="str">
        <f>IF(AND('Mapa final'!$Y$64="Alta",'Mapa final'!$AA$64="Moderado"),CONCATENATE("R10C",'Mapa final'!$O$64),"")</f>
        <v/>
      </c>
      <c r="W25" s="56" t="str">
        <f>IF(AND('Mapa final'!$Y$65="Alta",'Mapa final'!$AA$65="Moderado"),CONCATENATE("R10C",'Mapa final'!$O$65),"")</f>
        <v/>
      </c>
      <c r="X25" s="56" t="str">
        <f>IF(AND('Mapa final'!$Y$66="Alta",'Mapa final'!$AA$66="Moderado"),CONCATENATE("R10C",'Mapa final'!$O$66),"")</f>
        <v/>
      </c>
      <c r="Y25" s="56" t="str">
        <f>IF(AND('Mapa final'!$Y$67="Alta",'Mapa final'!$AA$67="Moderado"),CONCATENATE("R10C",'Mapa final'!$O$67),"")</f>
        <v/>
      </c>
      <c r="Z25" s="56" t="str">
        <f>IF(AND('Mapa final'!$Y$68="Alta",'Mapa final'!$AA$68="Moderado"),CONCATENATE("R10C",'Mapa final'!$O$68),"")</f>
        <v/>
      </c>
      <c r="AA25" s="57" t="str">
        <f>IF(AND('Mapa final'!$Y$69="Alta",'Mapa final'!$AA$69="Moderado"),CONCATENATE("R10C",'Mapa final'!$O$69),"")</f>
        <v/>
      </c>
      <c r="AB25" s="55" t="str">
        <f>IF(AND('Mapa final'!$Y$64="Alta",'Mapa final'!$AA$64="Mayor"),CONCATENATE("R10C",'Mapa final'!$O$64),"")</f>
        <v/>
      </c>
      <c r="AC25" s="56" t="str">
        <f>IF(AND('Mapa final'!$Y$65="Alta",'Mapa final'!$AA$65="Mayor"),CONCATENATE("R10C",'Mapa final'!$O$65),"")</f>
        <v/>
      </c>
      <c r="AD25" s="56" t="str">
        <f>IF(AND('Mapa final'!$Y$66="Alta",'Mapa final'!$AA$66="Mayor"),CONCATENATE("R10C",'Mapa final'!$O$66),"")</f>
        <v/>
      </c>
      <c r="AE25" s="56" t="str">
        <f>IF(AND('Mapa final'!$Y$67="Alta",'Mapa final'!$AA$67="Mayor"),CONCATENATE("R10C",'Mapa final'!$O$67),"")</f>
        <v/>
      </c>
      <c r="AF25" s="56" t="str">
        <f>IF(AND('Mapa final'!$Y$68="Alta",'Mapa final'!$AA$68="Mayor"),CONCATENATE("R10C",'Mapa final'!$O$68),"")</f>
        <v/>
      </c>
      <c r="AG25" s="57" t="str">
        <f>IF(AND('Mapa final'!$Y$69="Alta",'Mapa final'!$AA$69="Mayor"),CONCATENATE("R10C",'Mapa final'!$O$69),"")</f>
        <v/>
      </c>
      <c r="AH25" s="58" t="str">
        <f>IF(AND('Mapa final'!$Y$64="Alta",'Mapa final'!$AA$64="Catastrófico"),CONCATENATE("R10C",'Mapa final'!$O$64),"")</f>
        <v/>
      </c>
      <c r="AI25" s="59" t="str">
        <f>IF(AND('Mapa final'!$Y$65="Alta",'Mapa final'!$AA$65="Catastrófico"),CONCATENATE("R10C",'Mapa final'!$O$65),"")</f>
        <v/>
      </c>
      <c r="AJ25" s="59" t="str">
        <f>IF(AND('Mapa final'!$Y$66="Alta",'Mapa final'!$AA$66="Catastrófico"),CONCATENATE("R10C",'Mapa final'!$O$66),"")</f>
        <v/>
      </c>
      <c r="AK25" s="59" t="str">
        <f>IF(AND('Mapa final'!$Y$67="Alta",'Mapa final'!$AA$67="Catastrófico"),CONCATENATE("R10C",'Mapa final'!$O$67),"")</f>
        <v/>
      </c>
      <c r="AL25" s="59" t="str">
        <f>IF(AND('Mapa final'!$Y$68="Alta",'Mapa final'!$AA$68="Catastrófico"),CONCATENATE("R10C",'Mapa final'!$O$68),"")</f>
        <v/>
      </c>
      <c r="AM25" s="60" t="str">
        <f>IF(AND('Mapa final'!$Y$69="Alta",'Mapa final'!$AA$69="Catastrófico"),CONCATENATE("R10C",'Mapa final'!$O$69),"")</f>
        <v/>
      </c>
      <c r="AN25" s="80"/>
      <c r="AO25" s="443"/>
      <c r="AP25" s="444"/>
      <c r="AQ25" s="444"/>
      <c r="AR25" s="444"/>
      <c r="AS25" s="444"/>
      <c r="AT25" s="445"/>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row>
    <row r="26" spans="1:76" ht="15" customHeight="1" x14ac:dyDescent="0.25">
      <c r="A26" s="80"/>
      <c r="B26" s="351"/>
      <c r="C26" s="351"/>
      <c r="D26" s="352"/>
      <c r="E26" s="446" t="s">
        <v>117</v>
      </c>
      <c r="F26" s="447"/>
      <c r="G26" s="447"/>
      <c r="H26" s="447"/>
      <c r="I26" s="464"/>
      <c r="J26" s="61" t="str">
        <f>IF(AND('Mapa final'!$Y$10="Media",'Mapa final'!$AA$10="Leve"),CONCATENATE("R1C",'Mapa final'!$O$10),"")</f>
        <v/>
      </c>
      <c r="K26" s="62" t="str">
        <f>IF(AND('Mapa final'!$Y$11="Media",'Mapa final'!$AA$11="Leve"),CONCATENATE("R1C",'Mapa final'!$O$11),"")</f>
        <v/>
      </c>
      <c r="L26" s="62" t="str">
        <f>IF(AND('Mapa final'!$Y$12="Media",'Mapa final'!$AA$12="Leve"),CONCATENATE("R1C",'Mapa final'!$O$12),"")</f>
        <v/>
      </c>
      <c r="M26" s="62" t="str">
        <f>IF(AND('Mapa final'!$Y$13="Media",'Mapa final'!$AA$13="Leve"),CONCATENATE("R1C",'Mapa final'!$O$13),"")</f>
        <v/>
      </c>
      <c r="N26" s="62" t="str">
        <f>IF(AND('Mapa final'!$Y$14="Media",'Mapa final'!$AA$14="Leve"),CONCATENATE("R1C",'Mapa final'!$O$14),"")</f>
        <v/>
      </c>
      <c r="O26" s="63" t="str">
        <f>IF(AND('Mapa final'!$Y$15="Media",'Mapa final'!$AA$15="Leve"),CONCATENATE("R1C",'Mapa final'!$O$15),"")</f>
        <v/>
      </c>
      <c r="P26" s="61" t="str">
        <f>IF(AND('Mapa final'!$Y$10="Media",'Mapa final'!$AA$10="Menor"),CONCATENATE("R1C",'Mapa final'!$O$10),"")</f>
        <v/>
      </c>
      <c r="Q26" s="62" t="str">
        <f>IF(AND('Mapa final'!$Y$11="Media",'Mapa final'!$AA$11="Menor"),CONCATENATE("R1C",'Mapa final'!$O$11),"")</f>
        <v/>
      </c>
      <c r="R26" s="62" t="str">
        <f>IF(AND('Mapa final'!$Y$12="Media",'Mapa final'!$AA$12="Menor"),CONCATENATE("R1C",'Mapa final'!$O$12),"")</f>
        <v/>
      </c>
      <c r="S26" s="62" t="str">
        <f>IF(AND('Mapa final'!$Y$13="Media",'Mapa final'!$AA$13="Menor"),CONCATENATE("R1C",'Mapa final'!$O$13),"")</f>
        <v/>
      </c>
      <c r="T26" s="62" t="str">
        <f>IF(AND('Mapa final'!$Y$14="Media",'Mapa final'!$AA$14="Menor"),CONCATENATE("R1C",'Mapa final'!$O$14),"")</f>
        <v/>
      </c>
      <c r="U26" s="63" t="str">
        <f>IF(AND('Mapa final'!$Y$15="Media",'Mapa final'!$AA$15="Menor"),CONCATENATE("R1C",'Mapa final'!$O$15),"")</f>
        <v/>
      </c>
      <c r="V26" s="61" t="str">
        <f>IF(AND('Mapa final'!$Y$10="Media",'Mapa final'!$AA$10="Moderado"),CONCATENATE("R1C",'Mapa final'!$O$10),"")</f>
        <v/>
      </c>
      <c r="W26" s="62" t="str">
        <f>IF(AND('Mapa final'!$Y$11="Media",'Mapa final'!$AA$11="Moderado"),CONCATENATE("R1C",'Mapa final'!$O$11),"")</f>
        <v/>
      </c>
      <c r="X26" s="62" t="str">
        <f>IF(AND('Mapa final'!$Y$12="Media",'Mapa final'!$AA$12="Moderado"),CONCATENATE("R1C",'Mapa final'!$O$12),"")</f>
        <v/>
      </c>
      <c r="Y26" s="62" t="str">
        <f>IF(AND('Mapa final'!$Y$13="Media",'Mapa final'!$AA$13="Moderado"),CONCATENATE("R1C",'Mapa final'!$O$13),"")</f>
        <v/>
      </c>
      <c r="Z26" s="62" t="str">
        <f>IF(AND('Mapa final'!$Y$14="Media",'Mapa final'!$AA$14="Moderado"),CONCATENATE("R1C",'Mapa final'!$O$14),"")</f>
        <v/>
      </c>
      <c r="AA26" s="63" t="str">
        <f>IF(AND('Mapa final'!$Y$15="Media",'Mapa final'!$AA$15="Moderado"),CONCATENATE("R1C",'Mapa final'!$O$15),"")</f>
        <v/>
      </c>
      <c r="AB26" s="43" t="str">
        <f>IF(AND('Mapa final'!$Y$10="Media",'Mapa final'!$AA$10="Mayor"),CONCATENATE("R1C",'Mapa final'!$O$10),"")</f>
        <v/>
      </c>
      <c r="AC26" s="44" t="str">
        <f>IF(AND('Mapa final'!$Y$11="Media",'Mapa final'!$AA$11="Mayor"),CONCATENATE("R1C",'Mapa final'!$O$11),"")</f>
        <v/>
      </c>
      <c r="AD26" s="44" t="str">
        <f>IF(AND('Mapa final'!$Y$12="Media",'Mapa final'!$AA$12="Mayor"),CONCATENATE("R1C",'Mapa final'!$O$12),"")</f>
        <v/>
      </c>
      <c r="AE26" s="44" t="str">
        <f>IF(AND('Mapa final'!$Y$13="Media",'Mapa final'!$AA$13="Mayor"),CONCATENATE("R1C",'Mapa final'!$O$13),"")</f>
        <v/>
      </c>
      <c r="AF26" s="44" t="str">
        <f>IF(AND('Mapa final'!$Y$14="Media",'Mapa final'!$AA$14="Mayor"),CONCATENATE("R1C",'Mapa final'!$O$14),"")</f>
        <v/>
      </c>
      <c r="AG26" s="45" t="str">
        <f>IF(AND('Mapa final'!$Y$15="Media",'Mapa final'!$AA$15="Mayor"),CONCATENATE("R1C",'Mapa final'!$O$15),"")</f>
        <v/>
      </c>
      <c r="AH26" s="46" t="str">
        <f>IF(AND('Mapa final'!$Y$10="Media",'Mapa final'!$AA$10="Catastrófico"),CONCATENATE("R1C",'Mapa final'!$O$10),"")</f>
        <v/>
      </c>
      <c r="AI26" s="47" t="str">
        <f>IF(AND('Mapa final'!$Y$11="Media",'Mapa final'!$AA$11="Catastrófico"),CONCATENATE("R1C",'Mapa final'!$O$11),"")</f>
        <v/>
      </c>
      <c r="AJ26" s="47" t="str">
        <f>IF(AND('Mapa final'!$Y$12="Media",'Mapa final'!$AA$12="Catastrófico"),CONCATENATE("R1C",'Mapa final'!$O$12),"")</f>
        <v/>
      </c>
      <c r="AK26" s="47" t="str">
        <f>IF(AND('Mapa final'!$Y$13="Media",'Mapa final'!$AA$13="Catastrófico"),CONCATENATE("R1C",'Mapa final'!$O$13),"")</f>
        <v/>
      </c>
      <c r="AL26" s="47" t="str">
        <f>IF(AND('Mapa final'!$Y$14="Media",'Mapa final'!$AA$14="Catastrófico"),CONCATENATE("R1C",'Mapa final'!$O$14),"")</f>
        <v/>
      </c>
      <c r="AM26" s="48" t="str">
        <f>IF(AND('Mapa final'!$Y$15="Media",'Mapa final'!$AA$15="Catastrófico"),CONCATENATE("R1C",'Mapa final'!$O$15),"")</f>
        <v/>
      </c>
      <c r="AN26" s="80"/>
      <c r="AO26" s="476" t="s">
        <v>81</v>
      </c>
      <c r="AP26" s="477"/>
      <c r="AQ26" s="477"/>
      <c r="AR26" s="477"/>
      <c r="AS26" s="477"/>
      <c r="AT26" s="478"/>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15" customHeight="1" x14ac:dyDescent="0.25">
      <c r="A27" s="80"/>
      <c r="B27" s="351"/>
      <c r="C27" s="351"/>
      <c r="D27" s="352"/>
      <c r="E27" s="448"/>
      <c r="F27" s="449"/>
      <c r="G27" s="449"/>
      <c r="H27" s="449"/>
      <c r="I27" s="465"/>
      <c r="J27" s="64" t="str">
        <f ca="1">IF(AND('Mapa final'!$Y$16="Media",'Mapa final'!$AA$16="Leve"),CONCATENATE("R2C",'Mapa final'!$O$16),"")</f>
        <v/>
      </c>
      <c r="K27" s="65" t="str">
        <f ca="1">IF(AND('Mapa final'!$Y$17="Media",'Mapa final'!$AA$17="Leve"),CONCATENATE("R2C",'Mapa final'!$O$17),"")</f>
        <v/>
      </c>
      <c r="L27" s="65" t="str">
        <f ca="1">IF(AND('Mapa final'!$Y$18="Media",'Mapa final'!$AA$18="Leve"),CONCATENATE("R2C",'Mapa final'!$O$18),"")</f>
        <v/>
      </c>
      <c r="M27" s="65" t="str">
        <f ca="1">IF(AND('Mapa final'!$Y$19="Media",'Mapa final'!$AA$19="Leve"),CONCATENATE("R2C",'Mapa final'!$O$19),"")</f>
        <v/>
      </c>
      <c r="N27" s="65" t="str">
        <f>IF(AND('Mapa final'!$Y$20="Media",'Mapa final'!$AA$20="Leve"),CONCATENATE("R2C",'Mapa final'!$O$20),"")</f>
        <v/>
      </c>
      <c r="O27" s="66" t="str">
        <f>IF(AND('Mapa final'!$Y$21="Media",'Mapa final'!$AA$21="Leve"),CONCATENATE("R2C",'Mapa final'!$O$21),"")</f>
        <v/>
      </c>
      <c r="P27" s="64" t="str">
        <f ca="1">IF(AND('Mapa final'!$Y$16="Media",'Mapa final'!$AA$16="Menor"),CONCATENATE("R2C",'Mapa final'!$O$16),"")</f>
        <v/>
      </c>
      <c r="Q27" s="65" t="str">
        <f ca="1">IF(AND('Mapa final'!$Y$17="Media",'Mapa final'!$AA$17="Menor"),CONCATENATE("R2C",'Mapa final'!$O$17),"")</f>
        <v/>
      </c>
      <c r="R27" s="65" t="str">
        <f ca="1">IF(AND('Mapa final'!$Y$18="Media",'Mapa final'!$AA$18="Menor"),CONCATENATE("R2C",'Mapa final'!$O$18),"")</f>
        <v/>
      </c>
      <c r="S27" s="65" t="str">
        <f ca="1">IF(AND('Mapa final'!$Y$19="Media",'Mapa final'!$AA$19="Menor"),CONCATENATE("R2C",'Mapa final'!$O$19),"")</f>
        <v>R2C4</v>
      </c>
      <c r="T27" s="65" t="str">
        <f>IF(AND('Mapa final'!$Y$20="Media",'Mapa final'!$AA$20="Menor"),CONCATENATE("R2C",'Mapa final'!$O$20),"")</f>
        <v/>
      </c>
      <c r="U27" s="66" t="str">
        <f>IF(AND('Mapa final'!$Y$21="Media",'Mapa final'!$AA$21="Menor"),CONCATENATE("R2C",'Mapa final'!$O$21),"")</f>
        <v/>
      </c>
      <c r="V27" s="64" t="str">
        <f ca="1">IF(AND('Mapa final'!$Y$16="Media",'Mapa final'!$AA$16="Moderado"),CONCATENATE("R2C",'Mapa final'!$O$16),"")</f>
        <v>R2C1</v>
      </c>
      <c r="W27" s="65" t="str">
        <f ca="1">IF(AND('Mapa final'!$Y$17="Media",'Mapa final'!$AA$17="Moderado"),CONCATENATE("R2C",'Mapa final'!$O$17),"")</f>
        <v>R2C2</v>
      </c>
      <c r="X27" s="65" t="str">
        <f ca="1">IF(AND('Mapa final'!$Y$18="Media",'Mapa final'!$AA$18="Moderado"),CONCATENATE("R2C",'Mapa final'!$O$18),"")</f>
        <v>R2C3</v>
      </c>
      <c r="Y27" s="65" t="str">
        <f ca="1">IF(AND('Mapa final'!$Y$19="Media",'Mapa final'!$AA$19="Moderado"),CONCATENATE("R2C",'Mapa final'!$O$19),"")</f>
        <v/>
      </c>
      <c r="Z27" s="65" t="str">
        <f>IF(AND('Mapa final'!$Y$20="Media",'Mapa final'!$AA$20="Moderado"),CONCATENATE("R2C",'Mapa final'!$O$20),"")</f>
        <v/>
      </c>
      <c r="AA27" s="66" t="str">
        <f>IF(AND('Mapa final'!$Y$21="Media",'Mapa final'!$AA$21="Moderado"),CONCATENATE("R2C",'Mapa final'!$O$21),"")</f>
        <v/>
      </c>
      <c r="AB27" s="49" t="str">
        <f ca="1">IF(AND('Mapa final'!$Y$16="Media",'Mapa final'!$AA$16="Mayor"),CONCATENATE("R2C",'Mapa final'!$O$16),"")</f>
        <v/>
      </c>
      <c r="AC27" s="50" t="str">
        <f ca="1">IF(AND('Mapa final'!$Y$17="Media",'Mapa final'!$AA$17="Mayor"),CONCATENATE("R2C",'Mapa final'!$O$17),"")</f>
        <v/>
      </c>
      <c r="AD27" s="50" t="str">
        <f ca="1">IF(AND('Mapa final'!$Y$18="Media",'Mapa final'!$AA$18="Mayor"),CONCATENATE("R2C",'Mapa final'!$O$18),"")</f>
        <v/>
      </c>
      <c r="AE27" s="50" t="str">
        <f ca="1">IF(AND('Mapa final'!$Y$19="Media",'Mapa final'!$AA$19="Mayor"),CONCATENATE("R2C",'Mapa final'!$O$19),"")</f>
        <v/>
      </c>
      <c r="AF27" s="50" t="str">
        <f>IF(AND('Mapa final'!$Y$20="Media",'Mapa final'!$AA$20="Mayor"),CONCATENATE("R2C",'Mapa final'!$O$20),"")</f>
        <v/>
      </c>
      <c r="AG27" s="51" t="str">
        <f>IF(AND('Mapa final'!$Y$21="Media",'Mapa final'!$AA$21="Mayor"),CONCATENATE("R2C",'Mapa final'!$O$21),"")</f>
        <v/>
      </c>
      <c r="AH27" s="52" t="str">
        <f ca="1">IF(AND('Mapa final'!$Y$16="Media",'Mapa final'!$AA$16="Catastrófico"),CONCATENATE("R2C",'Mapa final'!$O$16),"")</f>
        <v/>
      </c>
      <c r="AI27" s="53" t="str">
        <f ca="1">IF(AND('Mapa final'!$Y$17="Media",'Mapa final'!$AA$17="Catastrófico"),CONCATENATE("R2C",'Mapa final'!$O$17),"")</f>
        <v/>
      </c>
      <c r="AJ27" s="53" t="str">
        <f ca="1">IF(AND('Mapa final'!$Y$18="Media",'Mapa final'!$AA$18="Catastrófico"),CONCATENATE("R2C",'Mapa final'!$O$18),"")</f>
        <v/>
      </c>
      <c r="AK27" s="53" t="str">
        <f ca="1">IF(AND('Mapa final'!$Y$19="Media",'Mapa final'!$AA$19="Catastrófico"),CONCATENATE("R2C",'Mapa final'!$O$19),"")</f>
        <v/>
      </c>
      <c r="AL27" s="53" t="str">
        <f>IF(AND('Mapa final'!$Y$20="Media",'Mapa final'!$AA$20="Catastrófico"),CONCATENATE("R2C",'Mapa final'!$O$20),"")</f>
        <v/>
      </c>
      <c r="AM27" s="54" t="str">
        <f>IF(AND('Mapa final'!$Y$21="Media",'Mapa final'!$AA$21="Catastrófico"),CONCATENATE("R2C",'Mapa final'!$O$21),"")</f>
        <v/>
      </c>
      <c r="AN27" s="80"/>
      <c r="AO27" s="479"/>
      <c r="AP27" s="480"/>
      <c r="AQ27" s="480"/>
      <c r="AR27" s="480"/>
      <c r="AS27" s="480"/>
      <c r="AT27" s="481"/>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row>
    <row r="28" spans="1:76" ht="15" customHeight="1" x14ac:dyDescent="0.25">
      <c r="A28" s="80"/>
      <c r="B28" s="351"/>
      <c r="C28" s="351"/>
      <c r="D28" s="352"/>
      <c r="E28" s="450"/>
      <c r="F28" s="449"/>
      <c r="G28" s="449"/>
      <c r="H28" s="449"/>
      <c r="I28" s="465"/>
      <c r="J28" s="64" t="str">
        <f ca="1">IF(AND('Mapa final'!$Y$22="Media",'Mapa final'!$AA$22="Leve"),CONCATENATE("R3C",'Mapa final'!$O$22),"")</f>
        <v/>
      </c>
      <c r="K28" s="65" t="str">
        <f ca="1">IF(AND('Mapa final'!$Y$23="Media",'Mapa final'!$AA$23="Leve"),CONCATENATE("R3C",'Mapa final'!$O$23),"")</f>
        <v/>
      </c>
      <c r="L28" s="65" t="str">
        <f ca="1">IF(AND('Mapa final'!$Y$24="Media",'Mapa final'!$AA$24="Leve"),CONCATENATE("R3C",'Mapa final'!$O$24),"")</f>
        <v/>
      </c>
      <c r="M28" s="65" t="str">
        <f>IF(AND('Mapa final'!$Y$25="Media",'Mapa final'!$AA$25="Leve"),CONCATENATE("R3C",'Mapa final'!$O$25),"")</f>
        <v/>
      </c>
      <c r="N28" s="65" t="str">
        <f>IF(AND('Mapa final'!$Y$26="Media",'Mapa final'!$AA$26="Leve"),CONCATENATE("R3C",'Mapa final'!$O$26),"")</f>
        <v/>
      </c>
      <c r="O28" s="66" t="str">
        <f>IF(AND('Mapa final'!$Y$27="Media",'Mapa final'!$AA$27="Leve"),CONCATENATE("R3C",'Mapa final'!$O$27),"")</f>
        <v/>
      </c>
      <c r="P28" s="64" t="str">
        <f ca="1">IF(AND('Mapa final'!$Y$22="Media",'Mapa final'!$AA$22="Menor"),CONCATENATE("R3C",'Mapa final'!$O$22),"")</f>
        <v/>
      </c>
      <c r="Q28" s="65" t="str">
        <f ca="1">IF(AND('Mapa final'!$Y$23="Media",'Mapa final'!$AA$23="Menor"),CONCATENATE("R3C",'Mapa final'!$O$23),"")</f>
        <v/>
      </c>
      <c r="R28" s="65" t="str">
        <f ca="1">IF(AND('Mapa final'!$Y$24="Media",'Mapa final'!$AA$24="Menor"),CONCATENATE("R3C",'Mapa final'!$O$24),"")</f>
        <v/>
      </c>
      <c r="S28" s="65" t="str">
        <f>IF(AND('Mapa final'!$Y$25="Media",'Mapa final'!$AA$25="Menor"),CONCATENATE("R3C",'Mapa final'!$O$25),"")</f>
        <v/>
      </c>
      <c r="T28" s="65" t="str">
        <f>IF(AND('Mapa final'!$Y$26="Media",'Mapa final'!$AA$26="Menor"),CONCATENATE("R3C",'Mapa final'!$O$26),"")</f>
        <v/>
      </c>
      <c r="U28" s="66" t="str">
        <f>IF(AND('Mapa final'!$Y$27="Media",'Mapa final'!$AA$27="Menor"),CONCATENATE("R3C",'Mapa final'!$O$27),"")</f>
        <v/>
      </c>
      <c r="V28" s="64" t="str">
        <f ca="1">IF(AND('Mapa final'!$Y$22="Media",'Mapa final'!$AA$22="Moderado"),CONCATENATE("R3C",'Mapa final'!$O$22),"")</f>
        <v>R3C1</v>
      </c>
      <c r="W28" s="65" t="str">
        <f ca="1">IF(AND('Mapa final'!$Y$23="Media",'Mapa final'!$AA$23="Moderado"),CONCATENATE("R3C",'Mapa final'!$O$23),"")</f>
        <v/>
      </c>
      <c r="X28" s="65" t="str">
        <f ca="1">IF(AND('Mapa final'!$Y$24="Media",'Mapa final'!$AA$24="Moderado"),CONCATENATE("R3C",'Mapa final'!$O$24),"")</f>
        <v/>
      </c>
      <c r="Y28" s="65" t="str">
        <f>IF(AND('Mapa final'!$Y$25="Media",'Mapa final'!$AA$25="Moderado"),CONCATENATE("R3C",'Mapa final'!$O$25),"")</f>
        <v/>
      </c>
      <c r="Z28" s="65" t="str">
        <f>IF(AND('Mapa final'!$Y$26="Media",'Mapa final'!$AA$26="Moderado"),CONCATENATE("R3C",'Mapa final'!$O$26),"")</f>
        <v/>
      </c>
      <c r="AA28" s="66" t="str">
        <f>IF(AND('Mapa final'!$Y$27="Media",'Mapa final'!$AA$27="Moderado"),CONCATENATE("R3C",'Mapa final'!$O$27),"")</f>
        <v/>
      </c>
      <c r="AB28" s="49" t="str">
        <f ca="1">IF(AND('Mapa final'!$Y$22="Media",'Mapa final'!$AA$22="Mayor"),CONCATENATE("R3C",'Mapa final'!$O$22),"")</f>
        <v/>
      </c>
      <c r="AC28" s="50" t="str">
        <f ca="1">IF(AND('Mapa final'!$Y$23="Media",'Mapa final'!$AA$23="Mayor"),CONCATENATE("R3C",'Mapa final'!$O$23),"")</f>
        <v/>
      </c>
      <c r="AD28" s="50" t="str">
        <f ca="1">IF(AND('Mapa final'!$Y$24="Media",'Mapa final'!$AA$24="Mayor"),CONCATENATE("R3C",'Mapa final'!$O$24),"")</f>
        <v/>
      </c>
      <c r="AE28" s="50" t="str">
        <f>IF(AND('Mapa final'!$Y$25="Media",'Mapa final'!$AA$25="Mayor"),CONCATENATE("R3C",'Mapa final'!$O$25),"")</f>
        <v/>
      </c>
      <c r="AF28" s="50" t="str">
        <f>IF(AND('Mapa final'!$Y$26="Media",'Mapa final'!$AA$26="Mayor"),CONCATENATE("R3C",'Mapa final'!$O$26),"")</f>
        <v/>
      </c>
      <c r="AG28" s="51" t="str">
        <f>IF(AND('Mapa final'!$Y$27="Media",'Mapa final'!$AA$27="Mayor"),CONCATENATE("R3C",'Mapa final'!$O$27),"")</f>
        <v/>
      </c>
      <c r="AH28" s="52" t="str">
        <f ca="1">IF(AND('Mapa final'!$Y$22="Media",'Mapa final'!$AA$22="Catastrófico"),CONCATENATE("R3C",'Mapa final'!$O$22),"")</f>
        <v/>
      </c>
      <c r="AI28" s="53" t="str">
        <f ca="1">IF(AND('Mapa final'!$Y$23="Media",'Mapa final'!$AA$23="Catastrófico"),CONCATENATE("R3C",'Mapa final'!$O$23),"")</f>
        <v/>
      </c>
      <c r="AJ28" s="53" t="str">
        <f ca="1">IF(AND('Mapa final'!$Y$24="Media",'Mapa final'!$AA$24="Catastrófico"),CONCATENATE("R3C",'Mapa final'!$O$24),"")</f>
        <v/>
      </c>
      <c r="AK28" s="53" t="str">
        <f>IF(AND('Mapa final'!$Y$25="Media",'Mapa final'!$AA$25="Catastrófico"),CONCATENATE("R3C",'Mapa final'!$O$25),"")</f>
        <v/>
      </c>
      <c r="AL28" s="53" t="str">
        <f>IF(AND('Mapa final'!$Y$26="Media",'Mapa final'!$AA$26="Catastrófico"),CONCATENATE("R3C",'Mapa final'!$O$26),"")</f>
        <v/>
      </c>
      <c r="AM28" s="54" t="str">
        <f>IF(AND('Mapa final'!$Y$27="Media",'Mapa final'!$AA$27="Catastrófico"),CONCATENATE("R3C",'Mapa final'!$O$27),"")</f>
        <v/>
      </c>
      <c r="AN28" s="80"/>
      <c r="AO28" s="479"/>
      <c r="AP28" s="480"/>
      <c r="AQ28" s="480"/>
      <c r="AR28" s="480"/>
      <c r="AS28" s="480"/>
      <c r="AT28" s="481"/>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row>
    <row r="29" spans="1:76" ht="15" customHeight="1" x14ac:dyDescent="0.25">
      <c r="A29" s="80"/>
      <c r="B29" s="351"/>
      <c r="C29" s="351"/>
      <c r="D29" s="352"/>
      <c r="E29" s="450"/>
      <c r="F29" s="449"/>
      <c r="G29" s="449"/>
      <c r="H29" s="449"/>
      <c r="I29" s="465"/>
      <c r="J29" s="64" t="str">
        <f ca="1">IF(AND('Mapa final'!$Y$28="Media",'Mapa final'!$AA$28="Leve"),CONCATENATE("R4C",'Mapa final'!$O$28),"")</f>
        <v/>
      </c>
      <c r="K29" s="65" t="str">
        <f>IF(AND('Mapa final'!$Y$29="Media",'Mapa final'!$AA$29="Leve"),CONCATENATE("R4C",'Mapa final'!$O$29),"")</f>
        <v/>
      </c>
      <c r="L29" s="65" t="str">
        <f>IF(AND('Mapa final'!$Y$30="Media",'Mapa final'!$AA$30="Leve"),CONCATENATE("R4C",'Mapa final'!$O$30),"")</f>
        <v/>
      </c>
      <c r="M29" s="65" t="str">
        <f>IF(AND('Mapa final'!$Y$31="Media",'Mapa final'!$AA$31="Leve"),CONCATENATE("R4C",'Mapa final'!$O$31),"")</f>
        <v/>
      </c>
      <c r="N29" s="65" t="str">
        <f>IF(AND('Mapa final'!$Y$32="Media",'Mapa final'!$AA$32="Leve"),CONCATENATE("R4C",'Mapa final'!$O$32),"")</f>
        <v/>
      </c>
      <c r="O29" s="66" t="str">
        <f>IF(AND('Mapa final'!$Y$33="Media",'Mapa final'!$AA$33="Leve"),CONCATENATE("R4C",'Mapa final'!$O$33),"")</f>
        <v/>
      </c>
      <c r="P29" s="64" t="str">
        <f ca="1">IF(AND('Mapa final'!$Y$28="Media",'Mapa final'!$AA$28="Menor"),CONCATENATE("R4C",'Mapa final'!$O$28),"")</f>
        <v/>
      </c>
      <c r="Q29" s="65" t="str">
        <f>IF(AND('Mapa final'!$Y$29="Media",'Mapa final'!$AA$29="Menor"),CONCATENATE("R4C",'Mapa final'!$O$29),"")</f>
        <v/>
      </c>
      <c r="R29" s="65" t="str">
        <f>IF(AND('Mapa final'!$Y$30="Media",'Mapa final'!$AA$30="Menor"),CONCATENATE("R4C",'Mapa final'!$O$30),"")</f>
        <v/>
      </c>
      <c r="S29" s="65" t="str">
        <f>IF(AND('Mapa final'!$Y$31="Media",'Mapa final'!$AA$31="Menor"),CONCATENATE("R4C",'Mapa final'!$O$31),"")</f>
        <v/>
      </c>
      <c r="T29" s="65" t="str">
        <f>IF(AND('Mapa final'!$Y$32="Media",'Mapa final'!$AA$32="Menor"),CONCATENATE("R4C",'Mapa final'!$O$32),"")</f>
        <v/>
      </c>
      <c r="U29" s="66" t="str">
        <f>IF(AND('Mapa final'!$Y$33="Media",'Mapa final'!$AA$33="Menor"),CONCATENATE("R4C",'Mapa final'!$O$33),"")</f>
        <v/>
      </c>
      <c r="V29" s="64" t="str">
        <f ca="1">IF(AND('Mapa final'!$Y$28="Media",'Mapa final'!$AA$28="Moderado"),CONCATENATE("R4C",'Mapa final'!$O$28),"")</f>
        <v/>
      </c>
      <c r="W29" s="65" t="str">
        <f>IF(AND('Mapa final'!$Y$29="Media",'Mapa final'!$AA$29="Moderado"),CONCATENATE("R4C",'Mapa final'!$O$29),"")</f>
        <v/>
      </c>
      <c r="X29" s="65" t="str">
        <f>IF(AND('Mapa final'!$Y$30="Media",'Mapa final'!$AA$30="Moderado"),CONCATENATE("R4C",'Mapa final'!$O$30),"")</f>
        <v/>
      </c>
      <c r="Y29" s="65" t="str">
        <f>IF(AND('Mapa final'!$Y$31="Media",'Mapa final'!$AA$31="Moderado"),CONCATENATE("R4C",'Mapa final'!$O$31),"")</f>
        <v/>
      </c>
      <c r="Z29" s="65" t="str">
        <f>IF(AND('Mapa final'!$Y$32="Media",'Mapa final'!$AA$32="Moderado"),CONCATENATE("R4C",'Mapa final'!$O$32),"")</f>
        <v/>
      </c>
      <c r="AA29" s="66" t="str">
        <f>IF(AND('Mapa final'!$Y$33="Media",'Mapa final'!$AA$33="Moderado"),CONCATENATE("R4C",'Mapa final'!$O$33),"")</f>
        <v/>
      </c>
      <c r="AB29" s="49" t="str">
        <f ca="1">IF(AND('Mapa final'!$Y$28="Media",'Mapa final'!$AA$28="Mayor"),CONCATENATE("R4C",'Mapa final'!$O$28),"")</f>
        <v/>
      </c>
      <c r="AC29" s="50" t="str">
        <f>IF(AND('Mapa final'!$Y$29="Media",'Mapa final'!$AA$29="Mayor"),CONCATENATE("R4C",'Mapa final'!$O$29),"")</f>
        <v/>
      </c>
      <c r="AD29" s="50" t="str">
        <f>IF(AND('Mapa final'!$Y$30="Media",'Mapa final'!$AA$30="Mayor"),CONCATENATE("R4C",'Mapa final'!$O$30),"")</f>
        <v/>
      </c>
      <c r="AE29" s="50" t="str">
        <f>IF(AND('Mapa final'!$Y$31="Media",'Mapa final'!$AA$31="Mayor"),CONCATENATE("R4C",'Mapa final'!$O$31),"")</f>
        <v/>
      </c>
      <c r="AF29" s="50" t="str">
        <f>IF(AND('Mapa final'!$Y$32="Media",'Mapa final'!$AA$32="Mayor"),CONCATENATE("R4C",'Mapa final'!$O$32),"")</f>
        <v/>
      </c>
      <c r="AG29" s="51" t="str">
        <f>IF(AND('Mapa final'!$Y$33="Media",'Mapa final'!$AA$33="Mayor"),CONCATENATE("R4C",'Mapa final'!$O$33),"")</f>
        <v/>
      </c>
      <c r="AH29" s="52" t="str">
        <f ca="1">IF(AND('Mapa final'!$Y$28="Media",'Mapa final'!$AA$28="Catastrófico"),CONCATENATE("R4C",'Mapa final'!$O$28),"")</f>
        <v/>
      </c>
      <c r="AI29" s="53" t="str">
        <f>IF(AND('Mapa final'!$Y$29="Media",'Mapa final'!$AA$29="Catastrófico"),CONCATENATE("R4C",'Mapa final'!$O$29),"")</f>
        <v/>
      </c>
      <c r="AJ29" s="53" t="str">
        <f>IF(AND('Mapa final'!$Y$30="Media",'Mapa final'!$AA$30="Catastrófico"),CONCATENATE("R4C",'Mapa final'!$O$30),"")</f>
        <v/>
      </c>
      <c r="AK29" s="53" t="str">
        <f>IF(AND('Mapa final'!$Y$31="Media",'Mapa final'!$AA$31="Catastrófico"),CONCATENATE("R4C",'Mapa final'!$O$31),"")</f>
        <v/>
      </c>
      <c r="AL29" s="53" t="str">
        <f>IF(AND('Mapa final'!$Y$32="Media",'Mapa final'!$AA$32="Catastrófico"),CONCATENATE("R4C",'Mapa final'!$O$32),"")</f>
        <v/>
      </c>
      <c r="AM29" s="54" t="str">
        <f>IF(AND('Mapa final'!$Y$33="Media",'Mapa final'!$AA$33="Catastrófico"),CONCATENATE("R4C",'Mapa final'!$O$33),"")</f>
        <v/>
      </c>
      <c r="AN29" s="80"/>
      <c r="AO29" s="479"/>
      <c r="AP29" s="480"/>
      <c r="AQ29" s="480"/>
      <c r="AR29" s="480"/>
      <c r="AS29" s="480"/>
      <c r="AT29" s="481"/>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row>
    <row r="30" spans="1:76" ht="15" customHeight="1" x14ac:dyDescent="0.25">
      <c r="A30" s="80"/>
      <c r="B30" s="351"/>
      <c r="C30" s="351"/>
      <c r="D30" s="352"/>
      <c r="E30" s="450"/>
      <c r="F30" s="449"/>
      <c r="G30" s="449"/>
      <c r="H30" s="449"/>
      <c r="I30" s="465"/>
      <c r="J30" s="64" t="str">
        <f>IF(AND('Mapa final'!$Y$34="Media",'Mapa final'!$AA$34="Leve"),CONCATENATE("R5C",'Mapa final'!$O$34),"")</f>
        <v/>
      </c>
      <c r="K30" s="65" t="str">
        <f>IF(AND('Mapa final'!$Y$35="Media",'Mapa final'!$AA$35="Leve"),CONCATENATE("R5C",'Mapa final'!$O$35),"")</f>
        <v/>
      </c>
      <c r="L30" s="65" t="str">
        <f>IF(AND('Mapa final'!$Y$36="Media",'Mapa final'!$AA$36="Leve"),CONCATENATE("R5C",'Mapa final'!$O$36),"")</f>
        <v/>
      </c>
      <c r="M30" s="65" t="str">
        <f>IF(AND('Mapa final'!$Y$37="Media",'Mapa final'!$AA$37="Leve"),CONCATENATE("R5C",'Mapa final'!$O$37),"")</f>
        <v/>
      </c>
      <c r="N30" s="65" t="str">
        <f>IF(AND('Mapa final'!$Y$38="Media",'Mapa final'!$AA$38="Leve"),CONCATENATE("R5C",'Mapa final'!$O$38),"")</f>
        <v/>
      </c>
      <c r="O30" s="66" t="str">
        <f>IF(AND('Mapa final'!$Y$39="Media",'Mapa final'!$AA$39="Leve"),CONCATENATE("R5C",'Mapa final'!$O$39),"")</f>
        <v/>
      </c>
      <c r="P30" s="64" t="str">
        <f>IF(AND('Mapa final'!$Y$34="Media",'Mapa final'!$AA$34="Menor"),CONCATENATE("R5C",'Mapa final'!$O$34),"")</f>
        <v/>
      </c>
      <c r="Q30" s="65" t="str">
        <f>IF(AND('Mapa final'!$Y$35="Media",'Mapa final'!$AA$35="Menor"),CONCATENATE("R5C",'Mapa final'!$O$35),"")</f>
        <v/>
      </c>
      <c r="R30" s="65" t="str">
        <f>IF(AND('Mapa final'!$Y$36="Media",'Mapa final'!$AA$36="Menor"),CONCATENATE("R5C",'Mapa final'!$O$36),"")</f>
        <v/>
      </c>
      <c r="S30" s="65" t="str">
        <f>IF(AND('Mapa final'!$Y$37="Media",'Mapa final'!$AA$37="Menor"),CONCATENATE("R5C",'Mapa final'!$O$37),"")</f>
        <v/>
      </c>
      <c r="T30" s="65" t="str">
        <f>IF(AND('Mapa final'!$Y$38="Media",'Mapa final'!$AA$38="Menor"),CONCATENATE("R5C",'Mapa final'!$O$38),"")</f>
        <v/>
      </c>
      <c r="U30" s="66" t="str">
        <f>IF(AND('Mapa final'!$Y$39="Media",'Mapa final'!$AA$39="Menor"),CONCATENATE("R5C",'Mapa final'!$O$39),"")</f>
        <v/>
      </c>
      <c r="V30" s="64" t="str">
        <f>IF(AND('Mapa final'!$Y$34="Media",'Mapa final'!$AA$34="Moderado"),CONCATENATE("R5C",'Mapa final'!$O$34),"")</f>
        <v/>
      </c>
      <c r="W30" s="65" t="str">
        <f>IF(AND('Mapa final'!$Y$35="Media",'Mapa final'!$AA$35="Moderado"),CONCATENATE("R5C",'Mapa final'!$O$35),"")</f>
        <v/>
      </c>
      <c r="X30" s="65" t="str">
        <f>IF(AND('Mapa final'!$Y$36="Media",'Mapa final'!$AA$36="Moderado"),CONCATENATE("R5C",'Mapa final'!$O$36),"")</f>
        <v/>
      </c>
      <c r="Y30" s="65" t="str">
        <f>IF(AND('Mapa final'!$Y$37="Media",'Mapa final'!$AA$37="Moderado"),CONCATENATE("R5C",'Mapa final'!$O$37),"")</f>
        <v/>
      </c>
      <c r="Z30" s="65" t="str">
        <f>IF(AND('Mapa final'!$Y$38="Media",'Mapa final'!$AA$38="Moderado"),CONCATENATE("R5C",'Mapa final'!$O$38),"")</f>
        <v/>
      </c>
      <c r="AA30" s="66" t="str">
        <f>IF(AND('Mapa final'!$Y$39="Media",'Mapa final'!$AA$39="Moderado"),CONCATENATE("R5C",'Mapa final'!$O$39),"")</f>
        <v/>
      </c>
      <c r="AB30" s="49" t="str">
        <f>IF(AND('Mapa final'!$Y$34="Media",'Mapa final'!$AA$34="Mayor"),CONCATENATE("R5C",'Mapa final'!$O$34),"")</f>
        <v/>
      </c>
      <c r="AC30" s="50" t="str">
        <f>IF(AND('Mapa final'!$Y$35="Media",'Mapa final'!$AA$35="Mayor"),CONCATENATE("R5C",'Mapa final'!$O$35),"")</f>
        <v/>
      </c>
      <c r="AD30" s="50" t="str">
        <f>IF(AND('Mapa final'!$Y$36="Media",'Mapa final'!$AA$36="Mayor"),CONCATENATE("R5C",'Mapa final'!$O$36),"")</f>
        <v/>
      </c>
      <c r="AE30" s="50" t="str">
        <f>IF(AND('Mapa final'!$Y$37="Media",'Mapa final'!$AA$37="Mayor"),CONCATENATE("R5C",'Mapa final'!$O$37),"")</f>
        <v/>
      </c>
      <c r="AF30" s="50" t="str">
        <f>IF(AND('Mapa final'!$Y$38="Media",'Mapa final'!$AA$38="Mayor"),CONCATENATE("R5C",'Mapa final'!$O$38),"")</f>
        <v/>
      </c>
      <c r="AG30" s="51" t="str">
        <f>IF(AND('Mapa final'!$Y$39="Media",'Mapa final'!$AA$39="Mayor"),CONCATENATE("R5C",'Mapa final'!$O$39),"")</f>
        <v/>
      </c>
      <c r="AH30" s="52" t="str">
        <f>IF(AND('Mapa final'!$Y$34="Media",'Mapa final'!$AA$34="Catastrófico"),CONCATENATE("R5C",'Mapa final'!$O$34),"")</f>
        <v/>
      </c>
      <c r="AI30" s="53" t="str">
        <f>IF(AND('Mapa final'!$Y$35="Media",'Mapa final'!$AA$35="Catastrófico"),CONCATENATE("R5C",'Mapa final'!$O$35),"")</f>
        <v/>
      </c>
      <c r="AJ30" s="53" t="str">
        <f>IF(AND('Mapa final'!$Y$36="Media",'Mapa final'!$AA$36="Catastrófico"),CONCATENATE("R5C",'Mapa final'!$O$36),"")</f>
        <v/>
      </c>
      <c r="AK30" s="53" t="str">
        <f>IF(AND('Mapa final'!$Y$37="Media",'Mapa final'!$AA$37="Catastrófico"),CONCATENATE("R5C",'Mapa final'!$O$37),"")</f>
        <v/>
      </c>
      <c r="AL30" s="53" t="str">
        <f>IF(AND('Mapa final'!$Y$38="Media",'Mapa final'!$AA$38="Catastrófico"),CONCATENATE("R5C",'Mapa final'!$O$38),"")</f>
        <v/>
      </c>
      <c r="AM30" s="54" t="str">
        <f>IF(AND('Mapa final'!$Y$39="Media",'Mapa final'!$AA$39="Catastrófico"),CONCATENATE("R5C",'Mapa final'!$O$39),"")</f>
        <v/>
      </c>
      <c r="AN30" s="80"/>
      <c r="AO30" s="479"/>
      <c r="AP30" s="480"/>
      <c r="AQ30" s="480"/>
      <c r="AR30" s="480"/>
      <c r="AS30" s="480"/>
      <c r="AT30" s="481"/>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row>
    <row r="31" spans="1:76" ht="15" customHeight="1" x14ac:dyDescent="0.25">
      <c r="A31" s="80"/>
      <c r="B31" s="351"/>
      <c r="C31" s="351"/>
      <c r="D31" s="352"/>
      <c r="E31" s="450"/>
      <c r="F31" s="449"/>
      <c r="G31" s="449"/>
      <c r="H31" s="449"/>
      <c r="I31" s="465"/>
      <c r="J31" s="64" t="str">
        <f>IF(AND('Mapa final'!$Y$40="Media",'Mapa final'!$AA$40="Leve"),CONCATENATE("R6C",'Mapa final'!$O$40),"")</f>
        <v/>
      </c>
      <c r="K31" s="65" t="str">
        <f>IF(AND('Mapa final'!$Y$41="Media",'Mapa final'!$AA$41="Leve"),CONCATENATE("R6C",'Mapa final'!$O$41),"")</f>
        <v/>
      </c>
      <c r="L31" s="65" t="str">
        <f>IF(AND('Mapa final'!$Y$42="Media",'Mapa final'!$AA$42="Leve"),CONCATENATE("R6C",'Mapa final'!$O$42),"")</f>
        <v/>
      </c>
      <c r="M31" s="65" t="str">
        <f>IF(AND('Mapa final'!$Y$43="Media",'Mapa final'!$AA$43="Leve"),CONCATENATE("R6C",'Mapa final'!$O$43),"")</f>
        <v/>
      </c>
      <c r="N31" s="65" t="str">
        <f>IF(AND('Mapa final'!$Y$44="Media",'Mapa final'!$AA$44="Leve"),CONCATENATE("R6C",'Mapa final'!$O$44),"")</f>
        <v/>
      </c>
      <c r="O31" s="66" t="str">
        <f>IF(AND('Mapa final'!$Y$45="Media",'Mapa final'!$AA$45="Leve"),CONCATENATE("R6C",'Mapa final'!$O$45),"")</f>
        <v/>
      </c>
      <c r="P31" s="64" t="str">
        <f>IF(AND('Mapa final'!$Y$40="Media",'Mapa final'!$AA$40="Menor"),CONCATENATE("R6C",'Mapa final'!$O$40),"")</f>
        <v/>
      </c>
      <c r="Q31" s="65" t="str">
        <f>IF(AND('Mapa final'!$Y$41="Media",'Mapa final'!$AA$41="Menor"),CONCATENATE("R6C",'Mapa final'!$O$41),"")</f>
        <v/>
      </c>
      <c r="R31" s="65" t="str">
        <f>IF(AND('Mapa final'!$Y$42="Media",'Mapa final'!$AA$42="Menor"),CONCATENATE("R6C",'Mapa final'!$O$42),"")</f>
        <v/>
      </c>
      <c r="S31" s="65" t="str">
        <f>IF(AND('Mapa final'!$Y$43="Media",'Mapa final'!$AA$43="Menor"),CONCATENATE("R6C",'Mapa final'!$O$43),"")</f>
        <v/>
      </c>
      <c r="T31" s="65" t="str">
        <f>IF(AND('Mapa final'!$Y$44="Media",'Mapa final'!$AA$44="Menor"),CONCATENATE("R6C",'Mapa final'!$O$44),"")</f>
        <v/>
      </c>
      <c r="U31" s="66" t="str">
        <f>IF(AND('Mapa final'!$Y$45="Media",'Mapa final'!$AA$45="Menor"),CONCATENATE("R6C",'Mapa final'!$O$45),"")</f>
        <v/>
      </c>
      <c r="V31" s="64" t="str">
        <f>IF(AND('Mapa final'!$Y$40="Media",'Mapa final'!$AA$40="Moderado"),CONCATENATE("R6C",'Mapa final'!$O$40),"")</f>
        <v/>
      </c>
      <c r="W31" s="65" t="str">
        <f>IF(AND('Mapa final'!$Y$41="Media",'Mapa final'!$AA$41="Moderado"),CONCATENATE("R6C",'Mapa final'!$O$41),"")</f>
        <v/>
      </c>
      <c r="X31" s="65" t="str">
        <f>IF(AND('Mapa final'!$Y$42="Media",'Mapa final'!$AA$42="Moderado"),CONCATENATE("R6C",'Mapa final'!$O$42),"")</f>
        <v/>
      </c>
      <c r="Y31" s="65" t="str">
        <f>IF(AND('Mapa final'!$Y$43="Media",'Mapa final'!$AA$43="Moderado"),CONCATENATE("R6C",'Mapa final'!$O$43),"")</f>
        <v/>
      </c>
      <c r="Z31" s="65" t="str">
        <f>IF(AND('Mapa final'!$Y$44="Media",'Mapa final'!$AA$44="Moderado"),CONCATENATE("R6C",'Mapa final'!$O$44),"")</f>
        <v/>
      </c>
      <c r="AA31" s="66" t="str">
        <f>IF(AND('Mapa final'!$Y$45="Media",'Mapa final'!$AA$45="Moderado"),CONCATENATE("R6C",'Mapa final'!$O$45),"")</f>
        <v/>
      </c>
      <c r="AB31" s="49" t="str">
        <f>IF(AND('Mapa final'!$Y$40="Media",'Mapa final'!$AA$40="Mayor"),CONCATENATE("R6C",'Mapa final'!$O$40),"")</f>
        <v/>
      </c>
      <c r="AC31" s="50" t="str">
        <f>IF(AND('Mapa final'!$Y$41="Media",'Mapa final'!$AA$41="Mayor"),CONCATENATE("R6C",'Mapa final'!$O$41),"")</f>
        <v/>
      </c>
      <c r="AD31" s="50" t="str">
        <f>IF(AND('Mapa final'!$Y$42="Media",'Mapa final'!$AA$42="Mayor"),CONCATENATE("R6C",'Mapa final'!$O$42),"")</f>
        <v/>
      </c>
      <c r="AE31" s="50" t="str">
        <f>IF(AND('Mapa final'!$Y$43="Media",'Mapa final'!$AA$43="Mayor"),CONCATENATE("R6C",'Mapa final'!$O$43),"")</f>
        <v/>
      </c>
      <c r="AF31" s="50" t="str">
        <f>IF(AND('Mapa final'!$Y$44="Media",'Mapa final'!$AA$44="Mayor"),CONCATENATE("R6C",'Mapa final'!$O$44),"")</f>
        <v/>
      </c>
      <c r="AG31" s="51" t="str">
        <f>IF(AND('Mapa final'!$Y$45="Media",'Mapa final'!$AA$45="Mayor"),CONCATENATE("R6C",'Mapa final'!$O$45),"")</f>
        <v/>
      </c>
      <c r="AH31" s="52" t="str">
        <f>IF(AND('Mapa final'!$Y$40="Media",'Mapa final'!$AA$40="Catastrófico"),CONCATENATE("R6C",'Mapa final'!$O$40),"")</f>
        <v/>
      </c>
      <c r="AI31" s="53" t="str">
        <f>IF(AND('Mapa final'!$Y$41="Media",'Mapa final'!$AA$41="Catastrófico"),CONCATENATE("R6C",'Mapa final'!$O$41),"")</f>
        <v/>
      </c>
      <c r="AJ31" s="53" t="str">
        <f>IF(AND('Mapa final'!$Y$42="Media",'Mapa final'!$AA$42="Catastrófico"),CONCATENATE("R6C",'Mapa final'!$O$42),"")</f>
        <v/>
      </c>
      <c r="AK31" s="53" t="str">
        <f>IF(AND('Mapa final'!$Y$43="Media",'Mapa final'!$AA$43="Catastrófico"),CONCATENATE("R6C",'Mapa final'!$O$43),"")</f>
        <v/>
      </c>
      <c r="AL31" s="53" t="str">
        <f>IF(AND('Mapa final'!$Y$44="Media",'Mapa final'!$AA$44="Catastrófico"),CONCATENATE("R6C",'Mapa final'!$O$44),"")</f>
        <v/>
      </c>
      <c r="AM31" s="54" t="str">
        <f>IF(AND('Mapa final'!$Y$45="Media",'Mapa final'!$AA$45="Catastrófico"),CONCATENATE("R6C",'Mapa final'!$O$45),"")</f>
        <v/>
      </c>
      <c r="AN31" s="80"/>
      <c r="AO31" s="479"/>
      <c r="AP31" s="480"/>
      <c r="AQ31" s="480"/>
      <c r="AR31" s="480"/>
      <c r="AS31" s="480"/>
      <c r="AT31" s="481"/>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row>
    <row r="32" spans="1:76" ht="15" customHeight="1" x14ac:dyDescent="0.25">
      <c r="A32" s="80"/>
      <c r="B32" s="351"/>
      <c r="C32" s="351"/>
      <c r="D32" s="352"/>
      <c r="E32" s="450"/>
      <c r="F32" s="449"/>
      <c r="G32" s="449"/>
      <c r="H32" s="449"/>
      <c r="I32" s="465"/>
      <c r="J32" s="64" t="str">
        <f>IF(AND('Mapa final'!$Y$46="Media",'Mapa final'!$AA$46="Leve"),CONCATENATE("R7C",'Mapa final'!$O$46),"")</f>
        <v/>
      </c>
      <c r="K32" s="65" t="str">
        <f>IF(AND('Mapa final'!$Y$47="Media",'Mapa final'!$AA$47="Leve"),CONCATENATE("R7C",'Mapa final'!$O$47),"")</f>
        <v/>
      </c>
      <c r="L32" s="65" t="str">
        <f>IF(AND('Mapa final'!$Y$48="Media",'Mapa final'!$AA$48="Leve"),CONCATENATE("R7C",'Mapa final'!$O$48),"")</f>
        <v/>
      </c>
      <c r="M32" s="65" t="str">
        <f>IF(AND('Mapa final'!$Y$49="Media",'Mapa final'!$AA$49="Leve"),CONCATENATE("R7C",'Mapa final'!$O$49),"")</f>
        <v/>
      </c>
      <c r="N32" s="65" t="str">
        <f>IF(AND('Mapa final'!$Y$50="Media",'Mapa final'!$AA$50="Leve"),CONCATENATE("R7C",'Mapa final'!$O$50),"")</f>
        <v/>
      </c>
      <c r="O32" s="66" t="str">
        <f>IF(AND('Mapa final'!$Y$51="Media",'Mapa final'!$AA$51="Leve"),CONCATENATE("R7C",'Mapa final'!$O$51),"")</f>
        <v/>
      </c>
      <c r="P32" s="64" t="str">
        <f>IF(AND('Mapa final'!$Y$46="Media",'Mapa final'!$AA$46="Menor"),CONCATENATE("R7C",'Mapa final'!$O$46),"")</f>
        <v/>
      </c>
      <c r="Q32" s="65" t="str">
        <f>IF(AND('Mapa final'!$Y$47="Media",'Mapa final'!$AA$47="Menor"),CONCATENATE("R7C",'Mapa final'!$O$47),"")</f>
        <v/>
      </c>
      <c r="R32" s="65" t="str">
        <f>IF(AND('Mapa final'!$Y$48="Media",'Mapa final'!$AA$48="Menor"),CONCATENATE("R7C",'Mapa final'!$O$48),"")</f>
        <v/>
      </c>
      <c r="S32" s="65" t="str">
        <f>IF(AND('Mapa final'!$Y$49="Media",'Mapa final'!$AA$49="Menor"),CONCATENATE("R7C",'Mapa final'!$O$49),"")</f>
        <v/>
      </c>
      <c r="T32" s="65" t="str">
        <f>IF(AND('Mapa final'!$Y$50="Media",'Mapa final'!$AA$50="Menor"),CONCATENATE("R7C",'Mapa final'!$O$50),"")</f>
        <v/>
      </c>
      <c r="U32" s="66" t="str">
        <f>IF(AND('Mapa final'!$Y$51="Media",'Mapa final'!$AA$51="Menor"),CONCATENATE("R7C",'Mapa final'!$O$51),"")</f>
        <v/>
      </c>
      <c r="V32" s="64" t="str">
        <f>IF(AND('Mapa final'!$Y$46="Media",'Mapa final'!$AA$46="Moderado"),CONCATENATE("R7C",'Mapa final'!$O$46),"")</f>
        <v/>
      </c>
      <c r="W32" s="65" t="str">
        <f>IF(AND('Mapa final'!$Y$47="Media",'Mapa final'!$AA$47="Moderado"),CONCATENATE("R7C",'Mapa final'!$O$47),"")</f>
        <v/>
      </c>
      <c r="X32" s="65" t="str">
        <f>IF(AND('Mapa final'!$Y$48="Media",'Mapa final'!$AA$48="Moderado"),CONCATENATE("R7C",'Mapa final'!$O$48),"")</f>
        <v/>
      </c>
      <c r="Y32" s="65" t="str">
        <f>IF(AND('Mapa final'!$Y$49="Media",'Mapa final'!$AA$49="Moderado"),CONCATENATE("R7C",'Mapa final'!$O$49),"")</f>
        <v/>
      </c>
      <c r="Z32" s="65" t="str">
        <f>IF(AND('Mapa final'!$Y$50="Media",'Mapa final'!$AA$50="Moderado"),CONCATENATE("R7C",'Mapa final'!$O$50),"")</f>
        <v/>
      </c>
      <c r="AA32" s="66" t="str">
        <f>IF(AND('Mapa final'!$Y$51="Media",'Mapa final'!$AA$51="Moderado"),CONCATENATE("R7C",'Mapa final'!$O$51),"")</f>
        <v/>
      </c>
      <c r="AB32" s="49" t="str">
        <f>IF(AND('Mapa final'!$Y$46="Media",'Mapa final'!$AA$46="Mayor"),CONCATENATE("R7C",'Mapa final'!$O$46),"")</f>
        <v/>
      </c>
      <c r="AC32" s="50" t="str">
        <f>IF(AND('Mapa final'!$Y$47="Media",'Mapa final'!$AA$47="Mayor"),CONCATENATE("R7C",'Mapa final'!$O$47),"")</f>
        <v/>
      </c>
      <c r="AD32" s="50" t="str">
        <f>IF(AND('Mapa final'!$Y$48="Media",'Mapa final'!$AA$48="Mayor"),CONCATENATE("R7C",'Mapa final'!$O$48),"")</f>
        <v/>
      </c>
      <c r="AE32" s="50" t="str">
        <f>IF(AND('Mapa final'!$Y$49="Media",'Mapa final'!$AA$49="Mayor"),CONCATENATE("R7C",'Mapa final'!$O$49),"")</f>
        <v/>
      </c>
      <c r="AF32" s="50" t="str">
        <f>IF(AND('Mapa final'!$Y$50="Media",'Mapa final'!$AA$50="Mayor"),CONCATENATE("R7C",'Mapa final'!$O$50),"")</f>
        <v/>
      </c>
      <c r="AG32" s="51" t="str">
        <f>IF(AND('Mapa final'!$Y$51="Media",'Mapa final'!$AA$51="Mayor"),CONCATENATE("R7C",'Mapa final'!$O$51),"")</f>
        <v/>
      </c>
      <c r="AH32" s="52" t="str">
        <f>IF(AND('Mapa final'!$Y$46="Media",'Mapa final'!$AA$46="Catastrófico"),CONCATENATE("R7C",'Mapa final'!$O$46),"")</f>
        <v/>
      </c>
      <c r="AI32" s="53" t="str">
        <f>IF(AND('Mapa final'!$Y$47="Media",'Mapa final'!$AA$47="Catastrófico"),CONCATENATE("R7C",'Mapa final'!$O$47),"")</f>
        <v/>
      </c>
      <c r="AJ32" s="53" t="str">
        <f>IF(AND('Mapa final'!$Y$48="Media",'Mapa final'!$AA$48="Catastrófico"),CONCATENATE("R7C",'Mapa final'!$O$48),"")</f>
        <v/>
      </c>
      <c r="AK32" s="53" t="str">
        <f>IF(AND('Mapa final'!$Y$49="Media",'Mapa final'!$AA$49="Catastrófico"),CONCATENATE("R7C",'Mapa final'!$O$49),"")</f>
        <v/>
      </c>
      <c r="AL32" s="53" t="str">
        <f>IF(AND('Mapa final'!$Y$50="Media",'Mapa final'!$AA$50="Catastrófico"),CONCATENATE("R7C",'Mapa final'!$O$50),"")</f>
        <v/>
      </c>
      <c r="AM32" s="54" t="str">
        <f>IF(AND('Mapa final'!$Y$51="Media",'Mapa final'!$AA$51="Catastrófico"),CONCATENATE("R7C",'Mapa final'!$O$51),"")</f>
        <v/>
      </c>
      <c r="AN32" s="80"/>
      <c r="AO32" s="479"/>
      <c r="AP32" s="480"/>
      <c r="AQ32" s="480"/>
      <c r="AR32" s="480"/>
      <c r="AS32" s="480"/>
      <c r="AT32" s="481"/>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row>
    <row r="33" spans="1:80" ht="15" customHeight="1" x14ac:dyDescent="0.25">
      <c r="A33" s="80"/>
      <c r="B33" s="351"/>
      <c r="C33" s="351"/>
      <c r="D33" s="352"/>
      <c r="E33" s="450"/>
      <c r="F33" s="449"/>
      <c r="G33" s="449"/>
      <c r="H33" s="449"/>
      <c r="I33" s="465"/>
      <c r="J33" s="64" t="str">
        <f>IF(AND('Mapa final'!$Y$52="Media",'Mapa final'!$AA$52="Leve"),CONCATENATE("R8C",'Mapa final'!$O$52),"")</f>
        <v/>
      </c>
      <c r="K33" s="65" t="str">
        <f>IF(AND('Mapa final'!$Y$53="Media",'Mapa final'!$AA$53="Leve"),CONCATENATE("R8C",'Mapa final'!$O$53),"")</f>
        <v/>
      </c>
      <c r="L33" s="65" t="str">
        <f>IF(AND('Mapa final'!$Y$54="Media",'Mapa final'!$AA$54="Leve"),CONCATENATE("R8C",'Mapa final'!$O$54),"")</f>
        <v/>
      </c>
      <c r="M33" s="65" t="str">
        <f>IF(AND('Mapa final'!$Y$55="Media",'Mapa final'!$AA$55="Leve"),CONCATENATE("R8C",'Mapa final'!$O$55),"")</f>
        <v/>
      </c>
      <c r="N33" s="65" t="str">
        <f>IF(AND('Mapa final'!$Y$56="Media",'Mapa final'!$AA$56="Leve"),CONCATENATE("R8C",'Mapa final'!$O$56),"")</f>
        <v/>
      </c>
      <c r="O33" s="66" t="str">
        <f>IF(AND('Mapa final'!$Y$57="Media",'Mapa final'!$AA$57="Leve"),CONCATENATE("R8C",'Mapa final'!$O$57),"")</f>
        <v/>
      </c>
      <c r="P33" s="64" t="str">
        <f>IF(AND('Mapa final'!$Y$52="Media",'Mapa final'!$AA$52="Menor"),CONCATENATE("R8C",'Mapa final'!$O$52),"")</f>
        <v/>
      </c>
      <c r="Q33" s="65" t="str">
        <f>IF(AND('Mapa final'!$Y$53="Media",'Mapa final'!$AA$53="Menor"),CONCATENATE("R8C",'Mapa final'!$O$53),"")</f>
        <v/>
      </c>
      <c r="R33" s="65" t="str">
        <f>IF(AND('Mapa final'!$Y$54="Media",'Mapa final'!$AA$54="Menor"),CONCATENATE("R8C",'Mapa final'!$O$54),"")</f>
        <v/>
      </c>
      <c r="S33" s="65" t="str">
        <f>IF(AND('Mapa final'!$Y$55="Media",'Mapa final'!$AA$55="Menor"),CONCATENATE("R8C",'Mapa final'!$O$55),"")</f>
        <v/>
      </c>
      <c r="T33" s="65" t="str">
        <f>IF(AND('Mapa final'!$Y$56="Media",'Mapa final'!$AA$56="Menor"),CONCATENATE("R8C",'Mapa final'!$O$56),"")</f>
        <v/>
      </c>
      <c r="U33" s="66" t="str">
        <f>IF(AND('Mapa final'!$Y$57="Media",'Mapa final'!$AA$57="Menor"),CONCATENATE("R8C",'Mapa final'!$O$57),"")</f>
        <v/>
      </c>
      <c r="V33" s="64" t="str">
        <f>IF(AND('Mapa final'!$Y$52="Media",'Mapa final'!$AA$52="Moderado"),CONCATENATE("R8C",'Mapa final'!$O$52),"")</f>
        <v/>
      </c>
      <c r="W33" s="65" t="str">
        <f>IF(AND('Mapa final'!$Y$53="Media",'Mapa final'!$AA$53="Moderado"),CONCATENATE("R8C",'Mapa final'!$O$53),"")</f>
        <v/>
      </c>
      <c r="X33" s="65" t="str">
        <f>IF(AND('Mapa final'!$Y$54="Media",'Mapa final'!$AA$54="Moderado"),CONCATENATE("R8C",'Mapa final'!$O$54),"")</f>
        <v/>
      </c>
      <c r="Y33" s="65" t="str">
        <f>IF(AND('Mapa final'!$Y$55="Media",'Mapa final'!$AA$55="Moderado"),CONCATENATE("R8C",'Mapa final'!$O$55),"")</f>
        <v/>
      </c>
      <c r="Z33" s="65" t="str">
        <f>IF(AND('Mapa final'!$Y$56="Media",'Mapa final'!$AA$56="Moderado"),CONCATENATE("R8C",'Mapa final'!$O$56),"")</f>
        <v/>
      </c>
      <c r="AA33" s="66" t="str">
        <f>IF(AND('Mapa final'!$Y$57="Media",'Mapa final'!$AA$57="Moderado"),CONCATENATE("R8C",'Mapa final'!$O$57),"")</f>
        <v/>
      </c>
      <c r="AB33" s="49" t="str">
        <f>IF(AND('Mapa final'!$Y$52="Media",'Mapa final'!$AA$52="Mayor"),CONCATENATE("R8C",'Mapa final'!$O$52),"")</f>
        <v/>
      </c>
      <c r="AC33" s="50" t="str">
        <f>IF(AND('Mapa final'!$Y$53="Media",'Mapa final'!$AA$53="Mayor"),CONCATENATE("R8C",'Mapa final'!$O$53),"")</f>
        <v/>
      </c>
      <c r="AD33" s="50" t="str">
        <f>IF(AND('Mapa final'!$Y$54="Media",'Mapa final'!$AA$54="Mayor"),CONCATENATE("R8C",'Mapa final'!$O$54),"")</f>
        <v/>
      </c>
      <c r="AE33" s="50" t="str">
        <f>IF(AND('Mapa final'!$Y$55="Media",'Mapa final'!$AA$55="Mayor"),CONCATENATE("R8C",'Mapa final'!$O$55),"")</f>
        <v/>
      </c>
      <c r="AF33" s="50" t="str">
        <f>IF(AND('Mapa final'!$Y$56="Media",'Mapa final'!$AA$56="Mayor"),CONCATENATE("R8C",'Mapa final'!$O$56),"")</f>
        <v/>
      </c>
      <c r="AG33" s="51" t="str">
        <f>IF(AND('Mapa final'!$Y$57="Media",'Mapa final'!$AA$57="Mayor"),CONCATENATE("R8C",'Mapa final'!$O$57),"")</f>
        <v/>
      </c>
      <c r="AH33" s="52" t="str">
        <f>IF(AND('Mapa final'!$Y$52="Media",'Mapa final'!$AA$52="Catastrófico"),CONCATENATE("R8C",'Mapa final'!$O$52),"")</f>
        <v/>
      </c>
      <c r="AI33" s="53" t="str">
        <f>IF(AND('Mapa final'!$Y$53="Media",'Mapa final'!$AA$53="Catastrófico"),CONCATENATE("R8C",'Mapa final'!$O$53),"")</f>
        <v/>
      </c>
      <c r="AJ33" s="53" t="str">
        <f>IF(AND('Mapa final'!$Y$54="Media",'Mapa final'!$AA$54="Catastrófico"),CONCATENATE("R8C",'Mapa final'!$O$54),"")</f>
        <v/>
      </c>
      <c r="AK33" s="53" t="str">
        <f>IF(AND('Mapa final'!$Y$55="Media",'Mapa final'!$AA$55="Catastrófico"),CONCATENATE("R8C",'Mapa final'!$O$55),"")</f>
        <v/>
      </c>
      <c r="AL33" s="53" t="str">
        <f>IF(AND('Mapa final'!$Y$56="Media",'Mapa final'!$AA$56="Catastrófico"),CONCATENATE("R8C",'Mapa final'!$O$56),"")</f>
        <v/>
      </c>
      <c r="AM33" s="54" t="str">
        <f>IF(AND('Mapa final'!$Y$57="Media",'Mapa final'!$AA$57="Catastrófico"),CONCATENATE("R8C",'Mapa final'!$O$57),"")</f>
        <v/>
      </c>
      <c r="AN33" s="80"/>
      <c r="AO33" s="479"/>
      <c r="AP33" s="480"/>
      <c r="AQ33" s="480"/>
      <c r="AR33" s="480"/>
      <c r="AS33" s="480"/>
      <c r="AT33" s="481"/>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row>
    <row r="34" spans="1:80" ht="15" customHeight="1" x14ac:dyDescent="0.25">
      <c r="A34" s="80"/>
      <c r="B34" s="351"/>
      <c r="C34" s="351"/>
      <c r="D34" s="352"/>
      <c r="E34" s="450"/>
      <c r="F34" s="449"/>
      <c r="G34" s="449"/>
      <c r="H34" s="449"/>
      <c r="I34" s="465"/>
      <c r="J34" s="64" t="str">
        <f>IF(AND('Mapa final'!$Y$58="Media",'Mapa final'!$AA$58="Leve"),CONCATENATE("R9C",'Mapa final'!$O$58),"")</f>
        <v/>
      </c>
      <c r="K34" s="65" t="str">
        <f>IF(AND('Mapa final'!$Y$59="Media",'Mapa final'!$AA$59="Leve"),CONCATENATE("R9C",'Mapa final'!$O$59),"")</f>
        <v/>
      </c>
      <c r="L34" s="65" t="str">
        <f>IF(AND('Mapa final'!$Y$60="Media",'Mapa final'!$AA$60="Leve"),CONCATENATE("R9C",'Mapa final'!$O$60),"")</f>
        <v/>
      </c>
      <c r="M34" s="65" t="str">
        <f>IF(AND('Mapa final'!$Y$61="Media",'Mapa final'!$AA$61="Leve"),CONCATENATE("R9C",'Mapa final'!$O$61),"")</f>
        <v/>
      </c>
      <c r="N34" s="65" t="str">
        <f>IF(AND('Mapa final'!$Y$62="Media",'Mapa final'!$AA$62="Leve"),CONCATENATE("R9C",'Mapa final'!$O$62),"")</f>
        <v/>
      </c>
      <c r="O34" s="66" t="str">
        <f>IF(AND('Mapa final'!$Y$63="Media",'Mapa final'!$AA$63="Leve"),CONCATENATE("R9C",'Mapa final'!$O$63),"")</f>
        <v/>
      </c>
      <c r="P34" s="64" t="str">
        <f>IF(AND('Mapa final'!$Y$58="Media",'Mapa final'!$AA$58="Menor"),CONCATENATE("R9C",'Mapa final'!$O$58),"")</f>
        <v/>
      </c>
      <c r="Q34" s="65" t="str">
        <f>IF(AND('Mapa final'!$Y$59="Media",'Mapa final'!$AA$59="Menor"),CONCATENATE("R9C",'Mapa final'!$O$59),"")</f>
        <v/>
      </c>
      <c r="R34" s="65" t="str">
        <f>IF(AND('Mapa final'!$Y$60="Media",'Mapa final'!$AA$60="Menor"),CONCATENATE("R9C",'Mapa final'!$O$60),"")</f>
        <v/>
      </c>
      <c r="S34" s="65" t="str">
        <f>IF(AND('Mapa final'!$Y$61="Media",'Mapa final'!$AA$61="Menor"),CONCATENATE("R9C",'Mapa final'!$O$61),"")</f>
        <v/>
      </c>
      <c r="T34" s="65" t="str">
        <f>IF(AND('Mapa final'!$Y$62="Media",'Mapa final'!$AA$62="Menor"),CONCATENATE("R9C",'Mapa final'!$O$62),"")</f>
        <v/>
      </c>
      <c r="U34" s="66" t="str">
        <f>IF(AND('Mapa final'!$Y$63="Media",'Mapa final'!$AA$63="Menor"),CONCATENATE("R9C",'Mapa final'!$O$63),"")</f>
        <v/>
      </c>
      <c r="V34" s="64" t="str">
        <f>IF(AND('Mapa final'!$Y$58="Media",'Mapa final'!$AA$58="Moderado"),CONCATENATE("R9C",'Mapa final'!$O$58),"")</f>
        <v/>
      </c>
      <c r="W34" s="65" t="str">
        <f>IF(AND('Mapa final'!$Y$59="Media",'Mapa final'!$AA$59="Moderado"),CONCATENATE("R9C",'Mapa final'!$O$59),"")</f>
        <v/>
      </c>
      <c r="X34" s="65" t="str">
        <f>IF(AND('Mapa final'!$Y$60="Media",'Mapa final'!$AA$60="Moderado"),CONCATENATE("R9C",'Mapa final'!$O$60),"")</f>
        <v/>
      </c>
      <c r="Y34" s="65" t="str">
        <f>IF(AND('Mapa final'!$Y$61="Media",'Mapa final'!$AA$61="Moderado"),CONCATENATE("R9C",'Mapa final'!$O$61),"")</f>
        <v/>
      </c>
      <c r="Z34" s="65" t="str">
        <f>IF(AND('Mapa final'!$Y$62="Media",'Mapa final'!$AA$62="Moderado"),CONCATENATE("R9C",'Mapa final'!$O$62),"")</f>
        <v/>
      </c>
      <c r="AA34" s="66" t="str">
        <f>IF(AND('Mapa final'!$Y$63="Media",'Mapa final'!$AA$63="Moderado"),CONCATENATE("R9C",'Mapa final'!$O$63),"")</f>
        <v/>
      </c>
      <c r="AB34" s="49" t="str">
        <f>IF(AND('Mapa final'!$Y$58="Media",'Mapa final'!$AA$58="Mayor"),CONCATENATE("R9C",'Mapa final'!$O$58),"")</f>
        <v/>
      </c>
      <c r="AC34" s="50" t="str">
        <f>IF(AND('Mapa final'!$Y$59="Media",'Mapa final'!$AA$59="Mayor"),CONCATENATE("R9C",'Mapa final'!$O$59),"")</f>
        <v/>
      </c>
      <c r="AD34" s="50" t="str">
        <f>IF(AND('Mapa final'!$Y$60="Media",'Mapa final'!$AA$60="Mayor"),CONCATENATE("R9C",'Mapa final'!$O$60),"")</f>
        <v/>
      </c>
      <c r="AE34" s="50" t="str">
        <f>IF(AND('Mapa final'!$Y$61="Media",'Mapa final'!$AA$61="Mayor"),CONCATENATE("R9C",'Mapa final'!$O$61),"")</f>
        <v/>
      </c>
      <c r="AF34" s="50" t="str">
        <f>IF(AND('Mapa final'!$Y$62="Media",'Mapa final'!$AA$62="Mayor"),CONCATENATE("R9C",'Mapa final'!$O$62),"")</f>
        <v/>
      </c>
      <c r="AG34" s="51" t="str">
        <f>IF(AND('Mapa final'!$Y$63="Media",'Mapa final'!$AA$63="Mayor"),CONCATENATE("R9C",'Mapa final'!$O$63),"")</f>
        <v/>
      </c>
      <c r="AH34" s="52" t="str">
        <f>IF(AND('Mapa final'!$Y$58="Media",'Mapa final'!$AA$58="Catastrófico"),CONCATENATE("R9C",'Mapa final'!$O$58),"")</f>
        <v/>
      </c>
      <c r="AI34" s="53" t="str">
        <f>IF(AND('Mapa final'!$Y$59="Media",'Mapa final'!$AA$59="Catastrófico"),CONCATENATE("R9C",'Mapa final'!$O$59),"")</f>
        <v/>
      </c>
      <c r="AJ34" s="53" t="str">
        <f>IF(AND('Mapa final'!$Y$60="Media",'Mapa final'!$AA$60="Catastrófico"),CONCATENATE("R9C",'Mapa final'!$O$60),"")</f>
        <v/>
      </c>
      <c r="AK34" s="53" t="str">
        <f>IF(AND('Mapa final'!$Y$61="Media",'Mapa final'!$AA$61="Catastrófico"),CONCATENATE("R9C",'Mapa final'!$O$61),"")</f>
        <v/>
      </c>
      <c r="AL34" s="53" t="str">
        <f>IF(AND('Mapa final'!$Y$62="Media",'Mapa final'!$AA$62="Catastrófico"),CONCATENATE("R9C",'Mapa final'!$O$62),"")</f>
        <v/>
      </c>
      <c r="AM34" s="54" t="str">
        <f>IF(AND('Mapa final'!$Y$63="Media",'Mapa final'!$AA$63="Catastrófico"),CONCATENATE("R9C",'Mapa final'!$O$63),"")</f>
        <v/>
      </c>
      <c r="AN34" s="80"/>
      <c r="AO34" s="479"/>
      <c r="AP34" s="480"/>
      <c r="AQ34" s="480"/>
      <c r="AR34" s="480"/>
      <c r="AS34" s="480"/>
      <c r="AT34" s="481"/>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row>
    <row r="35" spans="1:80" ht="15.75" customHeight="1" thickBot="1" x14ac:dyDescent="0.3">
      <c r="A35" s="80"/>
      <c r="B35" s="351"/>
      <c r="C35" s="351"/>
      <c r="D35" s="352"/>
      <c r="E35" s="451"/>
      <c r="F35" s="452"/>
      <c r="G35" s="452"/>
      <c r="H35" s="452"/>
      <c r="I35" s="466"/>
      <c r="J35" s="64" t="str">
        <f>IF(AND('Mapa final'!$Y$64="Media",'Mapa final'!$AA$64="Leve"),CONCATENATE("R10C",'Mapa final'!$O$64),"")</f>
        <v/>
      </c>
      <c r="K35" s="65" t="str">
        <f>IF(AND('Mapa final'!$Y$65="Media",'Mapa final'!$AA$65="Leve"),CONCATENATE("R10C",'Mapa final'!$O$65),"")</f>
        <v/>
      </c>
      <c r="L35" s="65" t="str">
        <f>IF(AND('Mapa final'!$Y$66="Media",'Mapa final'!$AA$66="Leve"),CONCATENATE("R10C",'Mapa final'!$O$66),"")</f>
        <v/>
      </c>
      <c r="M35" s="65" t="str">
        <f>IF(AND('Mapa final'!$Y$67="Media",'Mapa final'!$AA$67="Leve"),CONCATENATE("R10C",'Mapa final'!$O$67),"")</f>
        <v/>
      </c>
      <c r="N35" s="65" t="str">
        <f>IF(AND('Mapa final'!$Y$68="Media",'Mapa final'!$AA$68="Leve"),CONCATENATE("R10C",'Mapa final'!$O$68),"")</f>
        <v/>
      </c>
      <c r="O35" s="66" t="str">
        <f>IF(AND('Mapa final'!$Y$69="Media",'Mapa final'!$AA$69="Leve"),CONCATENATE("R10C",'Mapa final'!$O$69),"")</f>
        <v/>
      </c>
      <c r="P35" s="64" t="str">
        <f>IF(AND('Mapa final'!$Y$64="Media",'Mapa final'!$AA$64="Menor"),CONCATENATE("R10C",'Mapa final'!$O$64),"")</f>
        <v/>
      </c>
      <c r="Q35" s="65" t="str">
        <f>IF(AND('Mapa final'!$Y$65="Media",'Mapa final'!$AA$65="Menor"),CONCATENATE("R10C",'Mapa final'!$O$65),"")</f>
        <v/>
      </c>
      <c r="R35" s="65" t="str">
        <f>IF(AND('Mapa final'!$Y$66="Media",'Mapa final'!$AA$66="Menor"),CONCATENATE("R10C",'Mapa final'!$O$66),"")</f>
        <v/>
      </c>
      <c r="S35" s="65" t="str">
        <f>IF(AND('Mapa final'!$Y$67="Media",'Mapa final'!$AA$67="Menor"),CONCATENATE("R10C",'Mapa final'!$O$67),"")</f>
        <v/>
      </c>
      <c r="T35" s="65" t="str">
        <f>IF(AND('Mapa final'!$Y$68="Media",'Mapa final'!$AA$68="Menor"),CONCATENATE("R10C",'Mapa final'!$O$68),"")</f>
        <v/>
      </c>
      <c r="U35" s="66" t="str">
        <f>IF(AND('Mapa final'!$Y$69="Media",'Mapa final'!$AA$69="Menor"),CONCATENATE("R10C",'Mapa final'!$O$69),"")</f>
        <v/>
      </c>
      <c r="V35" s="64" t="str">
        <f>IF(AND('Mapa final'!$Y$64="Media",'Mapa final'!$AA$64="Moderado"),CONCATENATE("R10C",'Mapa final'!$O$64),"")</f>
        <v/>
      </c>
      <c r="W35" s="65" t="str">
        <f>IF(AND('Mapa final'!$Y$65="Media",'Mapa final'!$AA$65="Moderado"),CONCATENATE("R10C",'Mapa final'!$O$65),"")</f>
        <v/>
      </c>
      <c r="X35" s="65" t="str">
        <f>IF(AND('Mapa final'!$Y$66="Media",'Mapa final'!$AA$66="Moderado"),CONCATENATE("R10C",'Mapa final'!$O$66),"")</f>
        <v/>
      </c>
      <c r="Y35" s="65" t="str">
        <f>IF(AND('Mapa final'!$Y$67="Media",'Mapa final'!$AA$67="Moderado"),CONCATENATE("R10C",'Mapa final'!$O$67),"")</f>
        <v/>
      </c>
      <c r="Z35" s="65" t="str">
        <f>IF(AND('Mapa final'!$Y$68="Media",'Mapa final'!$AA$68="Moderado"),CONCATENATE("R10C",'Mapa final'!$O$68),"")</f>
        <v/>
      </c>
      <c r="AA35" s="66" t="str">
        <f>IF(AND('Mapa final'!$Y$69="Media",'Mapa final'!$AA$69="Moderado"),CONCATENATE("R10C",'Mapa final'!$O$69),"")</f>
        <v/>
      </c>
      <c r="AB35" s="55" t="str">
        <f>IF(AND('Mapa final'!$Y$64="Media",'Mapa final'!$AA$64="Mayor"),CONCATENATE("R10C",'Mapa final'!$O$64),"")</f>
        <v/>
      </c>
      <c r="AC35" s="56" t="str">
        <f>IF(AND('Mapa final'!$Y$65="Media",'Mapa final'!$AA$65="Mayor"),CONCATENATE("R10C",'Mapa final'!$O$65),"")</f>
        <v/>
      </c>
      <c r="AD35" s="56" t="str">
        <f>IF(AND('Mapa final'!$Y$66="Media",'Mapa final'!$AA$66="Mayor"),CONCATENATE("R10C",'Mapa final'!$O$66),"")</f>
        <v/>
      </c>
      <c r="AE35" s="56" t="str">
        <f>IF(AND('Mapa final'!$Y$67="Media",'Mapa final'!$AA$67="Mayor"),CONCATENATE("R10C",'Mapa final'!$O$67),"")</f>
        <v/>
      </c>
      <c r="AF35" s="56" t="str">
        <f>IF(AND('Mapa final'!$Y$68="Media",'Mapa final'!$AA$68="Mayor"),CONCATENATE("R10C",'Mapa final'!$O$68),"")</f>
        <v/>
      </c>
      <c r="AG35" s="57" t="str">
        <f>IF(AND('Mapa final'!$Y$69="Media",'Mapa final'!$AA$69="Mayor"),CONCATENATE("R10C",'Mapa final'!$O$69),"")</f>
        <v/>
      </c>
      <c r="AH35" s="58" t="str">
        <f>IF(AND('Mapa final'!$Y$64="Media",'Mapa final'!$AA$64="Catastrófico"),CONCATENATE("R10C",'Mapa final'!$O$64),"")</f>
        <v/>
      </c>
      <c r="AI35" s="59" t="str">
        <f>IF(AND('Mapa final'!$Y$65="Media",'Mapa final'!$AA$65="Catastrófico"),CONCATENATE("R10C",'Mapa final'!$O$65),"")</f>
        <v/>
      </c>
      <c r="AJ35" s="59" t="str">
        <f>IF(AND('Mapa final'!$Y$66="Media",'Mapa final'!$AA$66="Catastrófico"),CONCATENATE("R10C",'Mapa final'!$O$66),"")</f>
        <v/>
      </c>
      <c r="AK35" s="59" t="str">
        <f>IF(AND('Mapa final'!$Y$67="Media",'Mapa final'!$AA$67="Catastrófico"),CONCATENATE("R10C",'Mapa final'!$O$67),"")</f>
        <v/>
      </c>
      <c r="AL35" s="59" t="str">
        <f>IF(AND('Mapa final'!$Y$68="Media",'Mapa final'!$AA$68="Catastrófico"),CONCATENATE("R10C",'Mapa final'!$O$68),"")</f>
        <v/>
      </c>
      <c r="AM35" s="60" t="str">
        <f>IF(AND('Mapa final'!$Y$69="Media",'Mapa final'!$AA$69="Catastrófico"),CONCATENATE("R10C",'Mapa final'!$O$69),"")</f>
        <v/>
      </c>
      <c r="AN35" s="80"/>
      <c r="AO35" s="482"/>
      <c r="AP35" s="483"/>
      <c r="AQ35" s="483"/>
      <c r="AR35" s="483"/>
      <c r="AS35" s="483"/>
      <c r="AT35" s="484"/>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row>
    <row r="36" spans="1:80" ht="15" customHeight="1" x14ac:dyDescent="0.25">
      <c r="A36" s="80"/>
      <c r="B36" s="351"/>
      <c r="C36" s="351"/>
      <c r="D36" s="352"/>
      <c r="E36" s="446" t="s">
        <v>114</v>
      </c>
      <c r="F36" s="447"/>
      <c r="G36" s="447"/>
      <c r="H36" s="447"/>
      <c r="I36" s="447"/>
      <c r="J36" s="70" t="str">
        <f>IF(AND('Mapa final'!$Y$10="Baja",'Mapa final'!$AA$10="Leve"),CONCATENATE("R1C",'Mapa final'!$O$10),"")</f>
        <v/>
      </c>
      <c r="K36" s="71" t="str">
        <f>IF(AND('Mapa final'!$Y$11="Baja",'Mapa final'!$AA$11="Leve"),CONCATENATE("R1C",'Mapa final'!$O$11),"")</f>
        <v/>
      </c>
      <c r="L36" s="71" t="str">
        <f>IF(AND('Mapa final'!$Y$12="Baja",'Mapa final'!$AA$12="Leve"),CONCATENATE("R1C",'Mapa final'!$O$12),"")</f>
        <v/>
      </c>
      <c r="M36" s="71" t="str">
        <f>IF(AND('Mapa final'!$Y$13="Baja",'Mapa final'!$AA$13="Leve"),CONCATENATE("R1C",'Mapa final'!$O$13),"")</f>
        <v/>
      </c>
      <c r="N36" s="71" t="str">
        <f>IF(AND('Mapa final'!$Y$14="Baja",'Mapa final'!$AA$14="Leve"),CONCATENATE("R1C",'Mapa final'!$O$14),"")</f>
        <v/>
      </c>
      <c r="O36" s="72" t="str">
        <f>IF(AND('Mapa final'!$Y$15="Baja",'Mapa final'!$AA$15="Leve"),CONCATENATE("R1C",'Mapa final'!$O$15),"")</f>
        <v/>
      </c>
      <c r="P36" s="61" t="str">
        <f>IF(AND('Mapa final'!$Y$10="Baja",'Mapa final'!$AA$10="Menor"),CONCATENATE("R1C",'Mapa final'!$O$10),"")</f>
        <v/>
      </c>
      <c r="Q36" s="62" t="str">
        <f>IF(AND('Mapa final'!$Y$11="Baja",'Mapa final'!$AA$11="Menor"),CONCATENATE("R1C",'Mapa final'!$O$11),"")</f>
        <v/>
      </c>
      <c r="R36" s="62" t="str">
        <f>IF(AND('Mapa final'!$Y$12="Baja",'Mapa final'!$AA$12="Menor"),CONCATENATE("R1C",'Mapa final'!$O$12),"")</f>
        <v/>
      </c>
      <c r="S36" s="62" t="str">
        <f>IF(AND('Mapa final'!$Y$13="Baja",'Mapa final'!$AA$13="Menor"),CONCATENATE("R1C",'Mapa final'!$O$13),"")</f>
        <v/>
      </c>
      <c r="T36" s="62" t="str">
        <f>IF(AND('Mapa final'!$Y$14="Baja",'Mapa final'!$AA$14="Menor"),CONCATENATE("R1C",'Mapa final'!$O$14),"")</f>
        <v/>
      </c>
      <c r="U36" s="63" t="str">
        <f>IF(AND('Mapa final'!$Y$15="Baja",'Mapa final'!$AA$15="Menor"),CONCATENATE("R1C",'Mapa final'!$O$15),"")</f>
        <v/>
      </c>
      <c r="V36" s="61" t="str">
        <f>IF(AND('Mapa final'!$Y$10="Baja",'Mapa final'!$AA$10="Moderado"),CONCATENATE("R1C",'Mapa final'!$O$10),"")</f>
        <v/>
      </c>
      <c r="W36" s="62" t="str">
        <f>IF(AND('Mapa final'!$Y$11="Baja",'Mapa final'!$AA$11="Moderado"),CONCATENATE("R1C",'Mapa final'!$O$11),"")</f>
        <v/>
      </c>
      <c r="X36" s="62" t="str">
        <f>IF(AND('Mapa final'!$Y$12="Baja",'Mapa final'!$AA$12="Moderado"),CONCATENATE("R1C",'Mapa final'!$O$12),"")</f>
        <v/>
      </c>
      <c r="Y36" s="62" t="str">
        <f>IF(AND('Mapa final'!$Y$13="Baja",'Mapa final'!$AA$13="Moderado"),CONCATENATE("R1C",'Mapa final'!$O$13),"")</f>
        <v/>
      </c>
      <c r="Z36" s="62" t="str">
        <f>IF(AND('Mapa final'!$Y$14="Baja",'Mapa final'!$AA$14="Moderado"),CONCATENATE("R1C",'Mapa final'!$O$14),"")</f>
        <v/>
      </c>
      <c r="AA36" s="63" t="str">
        <f>IF(AND('Mapa final'!$Y$15="Baja",'Mapa final'!$AA$15="Moderado"),CONCATENATE("R1C",'Mapa final'!$O$15),"")</f>
        <v/>
      </c>
      <c r="AB36" s="43" t="str">
        <f>IF(AND('Mapa final'!$Y$10="Baja",'Mapa final'!$AA$10="Mayor"),CONCATENATE("R1C",'Mapa final'!$O$10),"")</f>
        <v/>
      </c>
      <c r="AC36" s="44" t="str">
        <f>IF(AND('Mapa final'!$Y$11="Baja",'Mapa final'!$AA$11="Mayor"),CONCATENATE("R1C",'Mapa final'!$O$11),"")</f>
        <v/>
      </c>
      <c r="AD36" s="44" t="str">
        <f>IF(AND('Mapa final'!$Y$12="Baja",'Mapa final'!$AA$12="Mayor"),CONCATENATE("R1C",'Mapa final'!$O$12),"")</f>
        <v/>
      </c>
      <c r="AE36" s="44" t="str">
        <f>IF(AND('Mapa final'!$Y$13="Baja",'Mapa final'!$AA$13="Mayor"),CONCATENATE("R1C",'Mapa final'!$O$13),"")</f>
        <v/>
      </c>
      <c r="AF36" s="44" t="str">
        <f>IF(AND('Mapa final'!$Y$14="Baja",'Mapa final'!$AA$14="Mayor"),CONCATENATE("R1C",'Mapa final'!$O$14),"")</f>
        <v/>
      </c>
      <c r="AG36" s="45" t="str">
        <f>IF(AND('Mapa final'!$Y$15="Baja",'Mapa final'!$AA$15="Mayor"),CONCATENATE("R1C",'Mapa final'!$O$15),"")</f>
        <v/>
      </c>
      <c r="AH36" s="46" t="str">
        <f>IF(AND('Mapa final'!$Y$10="Baja",'Mapa final'!$AA$10="Catastrófico"),CONCATENATE("R1C",'Mapa final'!$O$10),"")</f>
        <v/>
      </c>
      <c r="AI36" s="47" t="str">
        <f>IF(AND('Mapa final'!$Y$11="Baja",'Mapa final'!$AA$11="Catastrófico"),CONCATENATE("R1C",'Mapa final'!$O$11),"")</f>
        <v/>
      </c>
      <c r="AJ36" s="47" t="str">
        <f>IF(AND('Mapa final'!$Y$12="Baja",'Mapa final'!$AA$12="Catastrófico"),CONCATENATE("R1C",'Mapa final'!$O$12),"")</f>
        <v/>
      </c>
      <c r="AK36" s="47" t="str">
        <f>IF(AND('Mapa final'!$Y$13="Baja",'Mapa final'!$AA$13="Catastrófico"),CONCATENATE("R1C",'Mapa final'!$O$13),"")</f>
        <v/>
      </c>
      <c r="AL36" s="47" t="str">
        <f>IF(AND('Mapa final'!$Y$14="Baja",'Mapa final'!$AA$14="Catastrófico"),CONCATENATE("R1C",'Mapa final'!$O$14),"")</f>
        <v/>
      </c>
      <c r="AM36" s="48" t="str">
        <f>IF(AND('Mapa final'!$Y$15="Baja",'Mapa final'!$AA$15="Catastrófico"),CONCATENATE("R1C",'Mapa final'!$O$15),"")</f>
        <v/>
      </c>
      <c r="AN36" s="80"/>
      <c r="AO36" s="467" t="s">
        <v>82</v>
      </c>
      <c r="AP36" s="468"/>
      <c r="AQ36" s="468"/>
      <c r="AR36" s="468"/>
      <c r="AS36" s="468"/>
      <c r="AT36" s="469"/>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row>
    <row r="37" spans="1:80" ht="15" customHeight="1" x14ac:dyDescent="0.25">
      <c r="A37" s="80"/>
      <c r="B37" s="351"/>
      <c r="C37" s="351"/>
      <c r="D37" s="352"/>
      <c r="E37" s="448"/>
      <c r="F37" s="449"/>
      <c r="G37" s="449"/>
      <c r="H37" s="449"/>
      <c r="I37" s="449"/>
      <c r="J37" s="73" t="str">
        <f ca="1">IF(AND('Mapa final'!$Y$16="Baja",'Mapa final'!$AA$16="Leve"),CONCATENATE("R2C",'Mapa final'!$O$16),"")</f>
        <v/>
      </c>
      <c r="K37" s="74" t="str">
        <f ca="1">IF(AND('Mapa final'!$Y$17="Baja",'Mapa final'!$AA$17="Leve"),CONCATENATE("R2C",'Mapa final'!$O$17),"")</f>
        <v/>
      </c>
      <c r="L37" s="74" t="str">
        <f ca="1">IF(AND('Mapa final'!$Y$18="Baja",'Mapa final'!$AA$18="Leve"),CONCATENATE("R2C",'Mapa final'!$O$18),"")</f>
        <v/>
      </c>
      <c r="M37" s="74" t="str">
        <f ca="1">IF(AND('Mapa final'!$Y$19="Baja",'Mapa final'!$AA$19="Leve"),CONCATENATE("R2C",'Mapa final'!$O$19),"")</f>
        <v/>
      </c>
      <c r="N37" s="74" t="str">
        <f>IF(AND('Mapa final'!$Y$20="Baja",'Mapa final'!$AA$20="Leve"),CONCATENATE("R2C",'Mapa final'!$O$20),"")</f>
        <v/>
      </c>
      <c r="O37" s="75" t="str">
        <f>IF(AND('Mapa final'!$Y$21="Baja",'Mapa final'!$AA$21="Leve"),CONCATENATE("R2C",'Mapa final'!$O$21),"")</f>
        <v/>
      </c>
      <c r="P37" s="64" t="str">
        <f ca="1">IF(AND('Mapa final'!$Y$16="Baja",'Mapa final'!$AA$16="Menor"),CONCATENATE("R2C",'Mapa final'!$O$16),"")</f>
        <v/>
      </c>
      <c r="Q37" s="65" t="str">
        <f ca="1">IF(AND('Mapa final'!$Y$17="Baja",'Mapa final'!$AA$17="Menor"),CONCATENATE("R2C",'Mapa final'!$O$17),"")</f>
        <v/>
      </c>
      <c r="R37" s="65" t="str">
        <f ca="1">IF(AND('Mapa final'!$Y$18="Baja",'Mapa final'!$AA$18="Menor"),CONCATENATE("R2C",'Mapa final'!$O$18),"")</f>
        <v/>
      </c>
      <c r="S37" s="65" t="str">
        <f ca="1">IF(AND('Mapa final'!$Y$19="Baja",'Mapa final'!$AA$19="Menor"),CONCATENATE("R2C",'Mapa final'!$O$19),"")</f>
        <v/>
      </c>
      <c r="T37" s="65" t="str">
        <f>IF(AND('Mapa final'!$Y$20="Baja",'Mapa final'!$AA$20="Menor"),CONCATENATE("R2C",'Mapa final'!$O$20),"")</f>
        <v/>
      </c>
      <c r="U37" s="66" t="str">
        <f>IF(AND('Mapa final'!$Y$21="Baja",'Mapa final'!$AA$21="Menor"),CONCATENATE("R2C",'Mapa final'!$O$21),"")</f>
        <v/>
      </c>
      <c r="V37" s="64" t="str">
        <f ca="1">IF(AND('Mapa final'!$Y$16="Baja",'Mapa final'!$AA$16="Moderado"),CONCATENATE("R2C",'Mapa final'!$O$16),"")</f>
        <v/>
      </c>
      <c r="W37" s="65" t="str">
        <f ca="1">IF(AND('Mapa final'!$Y$17="Baja",'Mapa final'!$AA$17="Moderado"),CONCATENATE("R2C",'Mapa final'!$O$17),"")</f>
        <v/>
      </c>
      <c r="X37" s="65" t="str">
        <f ca="1">IF(AND('Mapa final'!$Y$18="Baja",'Mapa final'!$AA$18="Moderado"),CONCATENATE("R2C",'Mapa final'!$O$18),"")</f>
        <v/>
      </c>
      <c r="Y37" s="65" t="str">
        <f ca="1">IF(AND('Mapa final'!$Y$19="Baja",'Mapa final'!$AA$19="Moderado"),CONCATENATE("R2C",'Mapa final'!$O$19),"")</f>
        <v/>
      </c>
      <c r="Z37" s="65" t="str">
        <f>IF(AND('Mapa final'!$Y$20="Baja",'Mapa final'!$AA$20="Moderado"),CONCATENATE("R2C",'Mapa final'!$O$20),"")</f>
        <v/>
      </c>
      <c r="AA37" s="66" t="str">
        <f>IF(AND('Mapa final'!$Y$21="Baja",'Mapa final'!$AA$21="Moderado"),CONCATENATE("R2C",'Mapa final'!$O$21),"")</f>
        <v/>
      </c>
      <c r="AB37" s="49" t="str">
        <f ca="1">IF(AND('Mapa final'!$Y$16="Baja",'Mapa final'!$AA$16="Mayor"),CONCATENATE("R2C",'Mapa final'!$O$16),"")</f>
        <v/>
      </c>
      <c r="AC37" s="50" t="str">
        <f ca="1">IF(AND('Mapa final'!$Y$17="Baja",'Mapa final'!$AA$17="Mayor"),CONCATENATE("R2C",'Mapa final'!$O$17),"")</f>
        <v/>
      </c>
      <c r="AD37" s="50" t="str">
        <f ca="1">IF(AND('Mapa final'!$Y$18="Baja",'Mapa final'!$AA$18="Mayor"),CONCATENATE("R2C",'Mapa final'!$O$18),"")</f>
        <v/>
      </c>
      <c r="AE37" s="50" t="str">
        <f ca="1">IF(AND('Mapa final'!$Y$19="Baja",'Mapa final'!$AA$19="Mayor"),CONCATENATE("R2C",'Mapa final'!$O$19),"")</f>
        <v/>
      </c>
      <c r="AF37" s="50" t="str">
        <f>IF(AND('Mapa final'!$Y$20="Baja",'Mapa final'!$AA$20="Mayor"),CONCATENATE("R2C",'Mapa final'!$O$20),"")</f>
        <v/>
      </c>
      <c r="AG37" s="51" t="str">
        <f>IF(AND('Mapa final'!$Y$21="Baja",'Mapa final'!$AA$21="Mayor"),CONCATENATE("R2C",'Mapa final'!$O$21),"")</f>
        <v/>
      </c>
      <c r="AH37" s="52" t="str">
        <f ca="1">IF(AND('Mapa final'!$Y$16="Baja",'Mapa final'!$AA$16="Catastrófico"),CONCATENATE("R2C",'Mapa final'!$O$16),"")</f>
        <v/>
      </c>
      <c r="AI37" s="53" t="str">
        <f ca="1">IF(AND('Mapa final'!$Y$17="Baja",'Mapa final'!$AA$17="Catastrófico"),CONCATENATE("R2C",'Mapa final'!$O$17),"")</f>
        <v/>
      </c>
      <c r="AJ37" s="53" t="str">
        <f ca="1">IF(AND('Mapa final'!$Y$18="Baja",'Mapa final'!$AA$18="Catastrófico"),CONCATENATE("R2C",'Mapa final'!$O$18),"")</f>
        <v/>
      </c>
      <c r="AK37" s="53" t="str">
        <f ca="1">IF(AND('Mapa final'!$Y$19="Baja",'Mapa final'!$AA$19="Catastrófico"),CONCATENATE("R2C",'Mapa final'!$O$19),"")</f>
        <v/>
      </c>
      <c r="AL37" s="53" t="str">
        <f>IF(AND('Mapa final'!$Y$20="Baja",'Mapa final'!$AA$20="Catastrófico"),CONCATENATE("R2C",'Mapa final'!$O$20),"")</f>
        <v/>
      </c>
      <c r="AM37" s="54" t="str">
        <f>IF(AND('Mapa final'!$Y$21="Baja",'Mapa final'!$AA$21="Catastrófico"),CONCATENATE("R2C",'Mapa final'!$O$21),"")</f>
        <v/>
      </c>
      <c r="AN37" s="80"/>
      <c r="AO37" s="470"/>
      <c r="AP37" s="471"/>
      <c r="AQ37" s="471"/>
      <c r="AR37" s="471"/>
      <c r="AS37" s="471"/>
      <c r="AT37" s="472"/>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row>
    <row r="38" spans="1:80" ht="15" customHeight="1" x14ac:dyDescent="0.25">
      <c r="A38" s="80"/>
      <c r="B38" s="351"/>
      <c r="C38" s="351"/>
      <c r="D38" s="352"/>
      <c r="E38" s="450"/>
      <c r="F38" s="449"/>
      <c r="G38" s="449"/>
      <c r="H38" s="449"/>
      <c r="I38" s="449"/>
      <c r="J38" s="73" t="str">
        <f ca="1">IF(AND('Mapa final'!$Y$22="Baja",'Mapa final'!$AA$22="Leve"),CONCATENATE("R3C",'Mapa final'!$O$22),"")</f>
        <v/>
      </c>
      <c r="K38" s="74" t="str">
        <f ca="1">IF(AND('Mapa final'!$Y$23="Baja",'Mapa final'!$AA$23="Leve"),CONCATENATE("R3C",'Mapa final'!$O$23),"")</f>
        <v/>
      </c>
      <c r="L38" s="74" t="str">
        <f ca="1">IF(AND('Mapa final'!$Y$24="Baja",'Mapa final'!$AA$24="Leve"),CONCATENATE("R3C",'Mapa final'!$O$24),"")</f>
        <v/>
      </c>
      <c r="M38" s="74" t="str">
        <f>IF(AND('Mapa final'!$Y$25="Baja",'Mapa final'!$AA$25="Leve"),CONCATENATE("R3C",'Mapa final'!$O$25),"")</f>
        <v/>
      </c>
      <c r="N38" s="74" t="str">
        <f>IF(AND('Mapa final'!$Y$26="Baja",'Mapa final'!$AA$26="Leve"),CONCATENATE("R3C",'Mapa final'!$O$26),"")</f>
        <v/>
      </c>
      <c r="O38" s="75" t="str">
        <f>IF(AND('Mapa final'!$Y$27="Baja",'Mapa final'!$AA$27="Leve"),CONCATENATE("R3C",'Mapa final'!$O$27),"")</f>
        <v/>
      </c>
      <c r="P38" s="64" t="str">
        <f ca="1">IF(AND('Mapa final'!$Y$22="Baja",'Mapa final'!$AA$22="Menor"),CONCATENATE("R3C",'Mapa final'!$O$22),"")</f>
        <v/>
      </c>
      <c r="Q38" s="65" t="str">
        <f ca="1">IF(AND('Mapa final'!$Y$23="Baja",'Mapa final'!$AA$23="Menor"),CONCATENATE("R3C",'Mapa final'!$O$23),"")</f>
        <v/>
      </c>
      <c r="R38" s="65" t="str">
        <f ca="1">IF(AND('Mapa final'!$Y$24="Baja",'Mapa final'!$AA$24="Menor"),CONCATENATE("R3C",'Mapa final'!$O$24),"")</f>
        <v/>
      </c>
      <c r="S38" s="65" t="str">
        <f>IF(AND('Mapa final'!$Y$25="Baja",'Mapa final'!$AA$25="Menor"),CONCATENATE("R3C",'Mapa final'!$O$25),"")</f>
        <v/>
      </c>
      <c r="T38" s="65" t="str">
        <f>IF(AND('Mapa final'!$Y$26="Baja",'Mapa final'!$AA$26="Menor"),CONCATENATE("R3C",'Mapa final'!$O$26),"")</f>
        <v/>
      </c>
      <c r="U38" s="66" t="str">
        <f>IF(AND('Mapa final'!$Y$27="Baja",'Mapa final'!$AA$27="Menor"),CONCATENATE("R3C",'Mapa final'!$O$27),"")</f>
        <v/>
      </c>
      <c r="V38" s="64" t="str">
        <f ca="1">IF(AND('Mapa final'!$Y$22="Baja",'Mapa final'!$AA$22="Moderado"),CONCATENATE("R3C",'Mapa final'!$O$22),"")</f>
        <v/>
      </c>
      <c r="W38" s="65" t="str">
        <f ca="1">IF(AND('Mapa final'!$Y$23="Baja",'Mapa final'!$AA$23="Moderado"),CONCATENATE("R3C",'Mapa final'!$O$23),"")</f>
        <v>R3C2</v>
      </c>
      <c r="X38" s="65" t="str">
        <f ca="1">IF(AND('Mapa final'!$Y$24="Baja",'Mapa final'!$AA$24="Moderado"),CONCATENATE("R3C",'Mapa final'!$O$24),"")</f>
        <v/>
      </c>
      <c r="Y38" s="65" t="str">
        <f>IF(AND('Mapa final'!$Y$25="Baja",'Mapa final'!$AA$25="Moderado"),CONCATENATE("R3C",'Mapa final'!$O$25),"")</f>
        <v/>
      </c>
      <c r="Z38" s="65" t="str">
        <f>IF(AND('Mapa final'!$Y$26="Baja",'Mapa final'!$AA$26="Moderado"),CONCATENATE("R3C",'Mapa final'!$O$26),"")</f>
        <v/>
      </c>
      <c r="AA38" s="66" t="str">
        <f>IF(AND('Mapa final'!$Y$27="Baja",'Mapa final'!$AA$27="Moderado"),CONCATENATE("R3C",'Mapa final'!$O$27),"")</f>
        <v/>
      </c>
      <c r="AB38" s="49" t="str">
        <f ca="1">IF(AND('Mapa final'!$Y$22="Baja",'Mapa final'!$AA$22="Mayor"),CONCATENATE("R3C",'Mapa final'!$O$22),"")</f>
        <v/>
      </c>
      <c r="AC38" s="50" t="str">
        <f ca="1">IF(AND('Mapa final'!$Y$23="Baja",'Mapa final'!$AA$23="Mayor"),CONCATENATE("R3C",'Mapa final'!$O$23),"")</f>
        <v/>
      </c>
      <c r="AD38" s="50" t="str">
        <f ca="1">IF(AND('Mapa final'!$Y$24="Baja",'Mapa final'!$AA$24="Mayor"),CONCATENATE("R3C",'Mapa final'!$O$24),"")</f>
        <v/>
      </c>
      <c r="AE38" s="50" t="str">
        <f>IF(AND('Mapa final'!$Y$25="Baja",'Mapa final'!$AA$25="Mayor"),CONCATENATE("R3C",'Mapa final'!$O$25),"")</f>
        <v/>
      </c>
      <c r="AF38" s="50" t="str">
        <f>IF(AND('Mapa final'!$Y$26="Baja",'Mapa final'!$AA$26="Mayor"),CONCATENATE("R3C",'Mapa final'!$O$26),"")</f>
        <v/>
      </c>
      <c r="AG38" s="51" t="str">
        <f>IF(AND('Mapa final'!$Y$27="Baja",'Mapa final'!$AA$27="Mayor"),CONCATENATE("R3C",'Mapa final'!$O$27),"")</f>
        <v/>
      </c>
      <c r="AH38" s="52" t="str">
        <f ca="1">IF(AND('Mapa final'!$Y$22="Baja",'Mapa final'!$AA$22="Catastrófico"),CONCATENATE("R3C",'Mapa final'!$O$22),"")</f>
        <v/>
      </c>
      <c r="AI38" s="53" t="str">
        <f ca="1">IF(AND('Mapa final'!$Y$23="Baja",'Mapa final'!$AA$23="Catastrófico"),CONCATENATE("R3C",'Mapa final'!$O$23),"")</f>
        <v/>
      </c>
      <c r="AJ38" s="53" t="str">
        <f ca="1">IF(AND('Mapa final'!$Y$24="Baja",'Mapa final'!$AA$24="Catastrófico"),CONCATENATE("R3C",'Mapa final'!$O$24),"")</f>
        <v/>
      </c>
      <c r="AK38" s="53" t="str">
        <f>IF(AND('Mapa final'!$Y$25="Baja",'Mapa final'!$AA$25="Catastrófico"),CONCATENATE("R3C",'Mapa final'!$O$25),"")</f>
        <v/>
      </c>
      <c r="AL38" s="53" t="str">
        <f>IF(AND('Mapa final'!$Y$26="Baja",'Mapa final'!$AA$26="Catastrófico"),CONCATENATE("R3C",'Mapa final'!$O$26),"")</f>
        <v/>
      </c>
      <c r="AM38" s="54" t="str">
        <f>IF(AND('Mapa final'!$Y$27="Baja",'Mapa final'!$AA$27="Catastrófico"),CONCATENATE("R3C",'Mapa final'!$O$27),"")</f>
        <v/>
      </c>
      <c r="AN38" s="80"/>
      <c r="AO38" s="470"/>
      <c r="AP38" s="471"/>
      <c r="AQ38" s="471"/>
      <c r="AR38" s="471"/>
      <c r="AS38" s="471"/>
      <c r="AT38" s="472"/>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row>
    <row r="39" spans="1:80" ht="15" customHeight="1" x14ac:dyDescent="0.25">
      <c r="A39" s="80"/>
      <c r="B39" s="351"/>
      <c r="C39" s="351"/>
      <c r="D39" s="352"/>
      <c r="E39" s="450"/>
      <c r="F39" s="449"/>
      <c r="G39" s="449"/>
      <c r="H39" s="449"/>
      <c r="I39" s="449"/>
      <c r="J39" s="73" t="str">
        <f ca="1">IF(AND('Mapa final'!$Y$28="Baja",'Mapa final'!$AA$28="Leve"),CONCATENATE("R4C",'Mapa final'!$O$28),"")</f>
        <v/>
      </c>
      <c r="K39" s="74" t="str">
        <f>IF(AND('Mapa final'!$Y$29="Baja",'Mapa final'!$AA$29="Leve"),CONCATENATE("R4C",'Mapa final'!$O$29),"")</f>
        <v/>
      </c>
      <c r="L39" s="74" t="str">
        <f>IF(AND('Mapa final'!$Y$30="Baja",'Mapa final'!$AA$30="Leve"),CONCATENATE("R4C",'Mapa final'!$O$30),"")</f>
        <v/>
      </c>
      <c r="M39" s="74" t="str">
        <f>IF(AND('Mapa final'!$Y$31="Baja",'Mapa final'!$AA$31="Leve"),CONCATENATE("R4C",'Mapa final'!$O$31),"")</f>
        <v/>
      </c>
      <c r="N39" s="74" t="str">
        <f>IF(AND('Mapa final'!$Y$32="Baja",'Mapa final'!$AA$32="Leve"),CONCATENATE("R4C",'Mapa final'!$O$32),"")</f>
        <v/>
      </c>
      <c r="O39" s="75" t="str">
        <f>IF(AND('Mapa final'!$Y$33="Baja",'Mapa final'!$AA$33="Leve"),CONCATENATE("R4C",'Mapa final'!$O$33),"")</f>
        <v/>
      </c>
      <c r="P39" s="64" t="str">
        <f ca="1">IF(AND('Mapa final'!$Y$28="Baja",'Mapa final'!$AA$28="Menor"),CONCATENATE("R4C",'Mapa final'!$O$28),"")</f>
        <v/>
      </c>
      <c r="Q39" s="65" t="str">
        <f>IF(AND('Mapa final'!$Y$29="Baja",'Mapa final'!$AA$29="Menor"),CONCATENATE("R4C",'Mapa final'!$O$29),"")</f>
        <v/>
      </c>
      <c r="R39" s="65" t="str">
        <f>IF(AND('Mapa final'!$Y$30="Baja",'Mapa final'!$AA$30="Menor"),CONCATENATE("R4C",'Mapa final'!$O$30),"")</f>
        <v/>
      </c>
      <c r="S39" s="65" t="str">
        <f>IF(AND('Mapa final'!$Y$31="Baja",'Mapa final'!$AA$31="Menor"),CONCATENATE("R4C",'Mapa final'!$O$31),"")</f>
        <v/>
      </c>
      <c r="T39" s="65" t="str">
        <f>IF(AND('Mapa final'!$Y$32="Baja",'Mapa final'!$AA$32="Menor"),CONCATENATE("R4C",'Mapa final'!$O$32),"")</f>
        <v/>
      </c>
      <c r="U39" s="66" t="str">
        <f>IF(AND('Mapa final'!$Y$33="Baja",'Mapa final'!$AA$33="Menor"),CONCATENATE("R4C",'Mapa final'!$O$33),"")</f>
        <v/>
      </c>
      <c r="V39" s="64" t="str">
        <f ca="1">IF(AND('Mapa final'!$Y$28="Baja",'Mapa final'!$AA$28="Moderado"),CONCATENATE("R4C",'Mapa final'!$O$28),"")</f>
        <v/>
      </c>
      <c r="W39" s="65" t="str">
        <f>IF(AND('Mapa final'!$Y$29="Baja",'Mapa final'!$AA$29="Moderado"),CONCATENATE("R4C",'Mapa final'!$O$29),"")</f>
        <v/>
      </c>
      <c r="X39" s="65" t="str">
        <f>IF(AND('Mapa final'!$Y$30="Baja",'Mapa final'!$AA$30="Moderado"),CONCATENATE("R4C",'Mapa final'!$O$30),"")</f>
        <v/>
      </c>
      <c r="Y39" s="65" t="str">
        <f>IF(AND('Mapa final'!$Y$31="Baja",'Mapa final'!$AA$31="Moderado"),CONCATENATE("R4C",'Mapa final'!$O$31),"")</f>
        <v/>
      </c>
      <c r="Z39" s="65" t="str">
        <f>IF(AND('Mapa final'!$Y$32="Baja",'Mapa final'!$AA$32="Moderado"),CONCATENATE("R4C",'Mapa final'!$O$32),"")</f>
        <v/>
      </c>
      <c r="AA39" s="66" t="str">
        <f>IF(AND('Mapa final'!$Y$33="Baja",'Mapa final'!$AA$33="Moderado"),CONCATENATE("R4C",'Mapa final'!$O$33),"")</f>
        <v/>
      </c>
      <c r="AB39" s="49" t="str">
        <f ca="1">IF(AND('Mapa final'!$Y$28="Baja",'Mapa final'!$AA$28="Mayor"),CONCATENATE("R4C",'Mapa final'!$O$28),"")</f>
        <v/>
      </c>
      <c r="AC39" s="50" t="str">
        <f>IF(AND('Mapa final'!$Y$29="Baja",'Mapa final'!$AA$29="Mayor"),CONCATENATE("R4C",'Mapa final'!$O$29),"")</f>
        <v/>
      </c>
      <c r="AD39" s="50" t="str">
        <f>IF(AND('Mapa final'!$Y$30="Baja",'Mapa final'!$AA$30="Mayor"),CONCATENATE("R4C",'Mapa final'!$O$30),"")</f>
        <v/>
      </c>
      <c r="AE39" s="50" t="str">
        <f>IF(AND('Mapa final'!$Y$31="Baja",'Mapa final'!$AA$31="Mayor"),CONCATENATE("R4C",'Mapa final'!$O$31),"")</f>
        <v/>
      </c>
      <c r="AF39" s="50" t="str">
        <f>IF(AND('Mapa final'!$Y$32="Baja",'Mapa final'!$AA$32="Mayor"),CONCATENATE("R4C",'Mapa final'!$O$32),"")</f>
        <v/>
      </c>
      <c r="AG39" s="51" t="str">
        <f>IF(AND('Mapa final'!$Y$33="Baja",'Mapa final'!$AA$33="Mayor"),CONCATENATE("R4C",'Mapa final'!$O$33),"")</f>
        <v/>
      </c>
      <c r="AH39" s="52" t="str">
        <f ca="1">IF(AND('Mapa final'!$Y$28="Baja",'Mapa final'!$AA$28="Catastrófico"),CONCATENATE("R4C",'Mapa final'!$O$28),"")</f>
        <v/>
      </c>
      <c r="AI39" s="53" t="str">
        <f>IF(AND('Mapa final'!$Y$29="Baja",'Mapa final'!$AA$29="Catastrófico"),CONCATENATE("R4C",'Mapa final'!$O$29),"")</f>
        <v/>
      </c>
      <c r="AJ39" s="53" t="str">
        <f>IF(AND('Mapa final'!$Y$30="Baja",'Mapa final'!$AA$30="Catastrófico"),CONCATENATE("R4C",'Mapa final'!$O$30),"")</f>
        <v/>
      </c>
      <c r="AK39" s="53" t="str">
        <f>IF(AND('Mapa final'!$Y$31="Baja",'Mapa final'!$AA$31="Catastrófico"),CONCATENATE("R4C",'Mapa final'!$O$31),"")</f>
        <v/>
      </c>
      <c r="AL39" s="53" t="str">
        <f>IF(AND('Mapa final'!$Y$32="Baja",'Mapa final'!$AA$32="Catastrófico"),CONCATENATE("R4C",'Mapa final'!$O$32),"")</f>
        <v/>
      </c>
      <c r="AM39" s="54" t="str">
        <f>IF(AND('Mapa final'!$Y$33="Baja",'Mapa final'!$AA$33="Catastrófico"),CONCATENATE("R4C",'Mapa final'!$O$33),"")</f>
        <v/>
      </c>
      <c r="AN39" s="80"/>
      <c r="AO39" s="470"/>
      <c r="AP39" s="471"/>
      <c r="AQ39" s="471"/>
      <c r="AR39" s="471"/>
      <c r="AS39" s="471"/>
      <c r="AT39" s="472"/>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row>
    <row r="40" spans="1:80" ht="15" customHeight="1" x14ac:dyDescent="0.25">
      <c r="A40" s="80"/>
      <c r="B40" s="351"/>
      <c r="C40" s="351"/>
      <c r="D40" s="352"/>
      <c r="E40" s="450"/>
      <c r="F40" s="449"/>
      <c r="G40" s="449"/>
      <c r="H40" s="449"/>
      <c r="I40" s="449"/>
      <c r="J40" s="73" t="str">
        <f>IF(AND('Mapa final'!$Y$34="Baja",'Mapa final'!$AA$34="Leve"),CONCATENATE("R5C",'Mapa final'!$O$34),"")</f>
        <v/>
      </c>
      <c r="K40" s="74" t="str">
        <f>IF(AND('Mapa final'!$Y$35="Baja",'Mapa final'!$AA$35="Leve"),CONCATENATE("R5C",'Mapa final'!$O$35),"")</f>
        <v/>
      </c>
      <c r="L40" s="74" t="str">
        <f>IF(AND('Mapa final'!$Y$36="Baja",'Mapa final'!$AA$36="Leve"),CONCATENATE("R5C",'Mapa final'!$O$36),"")</f>
        <v/>
      </c>
      <c r="M40" s="74" t="str">
        <f>IF(AND('Mapa final'!$Y$37="Baja",'Mapa final'!$AA$37="Leve"),CONCATENATE("R5C",'Mapa final'!$O$37),"")</f>
        <v/>
      </c>
      <c r="N40" s="74" t="str">
        <f>IF(AND('Mapa final'!$Y$38="Baja",'Mapa final'!$AA$38="Leve"),CONCATENATE("R5C",'Mapa final'!$O$38),"")</f>
        <v/>
      </c>
      <c r="O40" s="75" t="str">
        <f>IF(AND('Mapa final'!$Y$39="Baja",'Mapa final'!$AA$39="Leve"),CONCATENATE("R5C",'Mapa final'!$O$39),"")</f>
        <v/>
      </c>
      <c r="P40" s="64" t="str">
        <f>IF(AND('Mapa final'!$Y$34="Baja",'Mapa final'!$AA$34="Menor"),CONCATENATE("R5C",'Mapa final'!$O$34),"")</f>
        <v/>
      </c>
      <c r="Q40" s="65" t="str">
        <f>IF(AND('Mapa final'!$Y$35="Baja",'Mapa final'!$AA$35="Menor"),CONCATENATE("R5C",'Mapa final'!$O$35),"")</f>
        <v/>
      </c>
      <c r="R40" s="65" t="str">
        <f>IF(AND('Mapa final'!$Y$36="Baja",'Mapa final'!$AA$36="Menor"),CONCATENATE("R5C",'Mapa final'!$O$36),"")</f>
        <v/>
      </c>
      <c r="S40" s="65" t="str">
        <f>IF(AND('Mapa final'!$Y$37="Baja",'Mapa final'!$AA$37="Menor"),CONCATENATE("R5C",'Mapa final'!$O$37),"")</f>
        <v/>
      </c>
      <c r="T40" s="65" t="str">
        <f>IF(AND('Mapa final'!$Y$38="Baja",'Mapa final'!$AA$38="Menor"),CONCATENATE("R5C",'Mapa final'!$O$38),"")</f>
        <v/>
      </c>
      <c r="U40" s="66" t="str">
        <f>IF(AND('Mapa final'!$Y$39="Baja",'Mapa final'!$AA$39="Menor"),CONCATENATE("R5C",'Mapa final'!$O$39),"")</f>
        <v/>
      </c>
      <c r="V40" s="64" t="str">
        <f>IF(AND('Mapa final'!$Y$34="Baja",'Mapa final'!$AA$34="Moderado"),CONCATENATE("R5C",'Mapa final'!$O$34),"")</f>
        <v/>
      </c>
      <c r="W40" s="65" t="str">
        <f>IF(AND('Mapa final'!$Y$35="Baja",'Mapa final'!$AA$35="Moderado"),CONCATENATE("R5C",'Mapa final'!$O$35),"")</f>
        <v/>
      </c>
      <c r="X40" s="65" t="str">
        <f>IF(AND('Mapa final'!$Y$36="Baja",'Mapa final'!$AA$36="Moderado"),CONCATENATE("R5C",'Mapa final'!$O$36),"")</f>
        <v/>
      </c>
      <c r="Y40" s="65" t="str">
        <f>IF(AND('Mapa final'!$Y$37="Baja",'Mapa final'!$AA$37="Moderado"),CONCATENATE("R5C",'Mapa final'!$O$37),"")</f>
        <v/>
      </c>
      <c r="Z40" s="65" t="str">
        <f>IF(AND('Mapa final'!$Y$38="Baja",'Mapa final'!$AA$38="Moderado"),CONCATENATE("R5C",'Mapa final'!$O$38),"")</f>
        <v/>
      </c>
      <c r="AA40" s="66" t="str">
        <f>IF(AND('Mapa final'!$Y$39="Baja",'Mapa final'!$AA$39="Moderado"),CONCATENATE("R5C",'Mapa final'!$O$39),"")</f>
        <v/>
      </c>
      <c r="AB40" s="49" t="str">
        <f>IF(AND('Mapa final'!$Y$34="Baja",'Mapa final'!$AA$34="Mayor"),CONCATENATE("R5C",'Mapa final'!$O$34),"")</f>
        <v/>
      </c>
      <c r="AC40" s="50" t="str">
        <f>IF(AND('Mapa final'!$Y$35="Baja",'Mapa final'!$AA$35="Mayor"),CONCATENATE("R5C",'Mapa final'!$O$35),"")</f>
        <v/>
      </c>
      <c r="AD40" s="50" t="str">
        <f>IF(AND('Mapa final'!$Y$36="Baja",'Mapa final'!$AA$36="Mayor"),CONCATENATE("R5C",'Mapa final'!$O$36),"")</f>
        <v/>
      </c>
      <c r="AE40" s="50" t="str">
        <f>IF(AND('Mapa final'!$Y$37="Baja",'Mapa final'!$AA$37="Mayor"),CONCATENATE("R5C",'Mapa final'!$O$37),"")</f>
        <v/>
      </c>
      <c r="AF40" s="50" t="str">
        <f>IF(AND('Mapa final'!$Y$38="Baja",'Mapa final'!$AA$38="Mayor"),CONCATENATE("R5C",'Mapa final'!$O$38),"")</f>
        <v/>
      </c>
      <c r="AG40" s="51" t="str">
        <f>IF(AND('Mapa final'!$Y$39="Baja",'Mapa final'!$AA$39="Mayor"),CONCATENATE("R5C",'Mapa final'!$O$39),"")</f>
        <v/>
      </c>
      <c r="AH40" s="52" t="str">
        <f>IF(AND('Mapa final'!$Y$34="Baja",'Mapa final'!$AA$34="Catastrófico"),CONCATENATE("R5C",'Mapa final'!$O$34),"")</f>
        <v/>
      </c>
      <c r="AI40" s="53" t="str">
        <f>IF(AND('Mapa final'!$Y$35="Baja",'Mapa final'!$AA$35="Catastrófico"),CONCATENATE("R5C",'Mapa final'!$O$35),"")</f>
        <v/>
      </c>
      <c r="AJ40" s="53" t="str">
        <f>IF(AND('Mapa final'!$Y$36="Baja",'Mapa final'!$AA$36="Catastrófico"),CONCATENATE("R5C",'Mapa final'!$O$36),"")</f>
        <v/>
      </c>
      <c r="AK40" s="53" t="str">
        <f>IF(AND('Mapa final'!$Y$37="Baja",'Mapa final'!$AA$37="Catastrófico"),CONCATENATE("R5C",'Mapa final'!$O$37),"")</f>
        <v/>
      </c>
      <c r="AL40" s="53" t="str">
        <f>IF(AND('Mapa final'!$Y$38="Baja",'Mapa final'!$AA$38="Catastrófico"),CONCATENATE("R5C",'Mapa final'!$O$38),"")</f>
        <v/>
      </c>
      <c r="AM40" s="54" t="str">
        <f>IF(AND('Mapa final'!$Y$39="Baja",'Mapa final'!$AA$39="Catastrófico"),CONCATENATE("R5C",'Mapa final'!$O$39),"")</f>
        <v/>
      </c>
      <c r="AN40" s="80"/>
      <c r="AO40" s="470"/>
      <c r="AP40" s="471"/>
      <c r="AQ40" s="471"/>
      <c r="AR40" s="471"/>
      <c r="AS40" s="471"/>
      <c r="AT40" s="472"/>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row>
    <row r="41" spans="1:80" ht="15" customHeight="1" x14ac:dyDescent="0.25">
      <c r="A41" s="80"/>
      <c r="B41" s="351"/>
      <c r="C41" s="351"/>
      <c r="D41" s="352"/>
      <c r="E41" s="450"/>
      <c r="F41" s="449"/>
      <c r="G41" s="449"/>
      <c r="H41" s="449"/>
      <c r="I41" s="449"/>
      <c r="J41" s="73" t="str">
        <f>IF(AND('Mapa final'!$Y$40="Baja",'Mapa final'!$AA$40="Leve"),CONCATENATE("R6C",'Mapa final'!$O$40),"")</f>
        <v/>
      </c>
      <c r="K41" s="74" t="str">
        <f>IF(AND('Mapa final'!$Y$41="Baja",'Mapa final'!$AA$41="Leve"),CONCATENATE("R6C",'Mapa final'!$O$41),"")</f>
        <v/>
      </c>
      <c r="L41" s="74" t="str">
        <f>IF(AND('Mapa final'!$Y$42="Baja",'Mapa final'!$AA$42="Leve"),CONCATENATE("R6C",'Mapa final'!$O$42),"")</f>
        <v/>
      </c>
      <c r="M41" s="74" t="str">
        <f>IF(AND('Mapa final'!$Y$43="Baja",'Mapa final'!$AA$43="Leve"),CONCATENATE("R6C",'Mapa final'!$O$43),"")</f>
        <v/>
      </c>
      <c r="N41" s="74" t="str">
        <f>IF(AND('Mapa final'!$Y$44="Baja",'Mapa final'!$AA$44="Leve"),CONCATENATE("R6C",'Mapa final'!$O$44),"")</f>
        <v/>
      </c>
      <c r="O41" s="75" t="str">
        <f>IF(AND('Mapa final'!$Y$45="Baja",'Mapa final'!$AA$45="Leve"),CONCATENATE("R6C",'Mapa final'!$O$45),"")</f>
        <v/>
      </c>
      <c r="P41" s="64" t="str">
        <f>IF(AND('Mapa final'!$Y$40="Baja",'Mapa final'!$AA$40="Menor"),CONCATENATE("R6C",'Mapa final'!$O$40),"")</f>
        <v/>
      </c>
      <c r="Q41" s="65" t="str">
        <f>IF(AND('Mapa final'!$Y$41="Baja",'Mapa final'!$AA$41="Menor"),CONCATENATE("R6C",'Mapa final'!$O$41),"")</f>
        <v/>
      </c>
      <c r="R41" s="65" t="str">
        <f>IF(AND('Mapa final'!$Y$42="Baja",'Mapa final'!$AA$42="Menor"),CONCATENATE("R6C",'Mapa final'!$O$42),"")</f>
        <v/>
      </c>
      <c r="S41" s="65" t="str">
        <f>IF(AND('Mapa final'!$Y$43="Baja",'Mapa final'!$AA$43="Menor"),CONCATENATE("R6C",'Mapa final'!$O$43),"")</f>
        <v/>
      </c>
      <c r="T41" s="65" t="str">
        <f>IF(AND('Mapa final'!$Y$44="Baja",'Mapa final'!$AA$44="Menor"),CONCATENATE("R6C",'Mapa final'!$O$44),"")</f>
        <v/>
      </c>
      <c r="U41" s="66" t="str">
        <f>IF(AND('Mapa final'!$Y$45="Baja",'Mapa final'!$AA$45="Menor"),CONCATENATE("R6C",'Mapa final'!$O$45),"")</f>
        <v/>
      </c>
      <c r="V41" s="64" t="str">
        <f>IF(AND('Mapa final'!$Y$40="Baja",'Mapa final'!$AA$40="Moderado"),CONCATENATE("R6C",'Mapa final'!$O$40),"")</f>
        <v/>
      </c>
      <c r="W41" s="65" t="str">
        <f>IF(AND('Mapa final'!$Y$41="Baja",'Mapa final'!$AA$41="Moderado"),CONCATENATE("R6C",'Mapa final'!$O$41),"")</f>
        <v/>
      </c>
      <c r="X41" s="65" t="str">
        <f>IF(AND('Mapa final'!$Y$42="Baja",'Mapa final'!$AA$42="Moderado"),CONCATENATE("R6C",'Mapa final'!$O$42),"")</f>
        <v/>
      </c>
      <c r="Y41" s="65" t="str">
        <f>IF(AND('Mapa final'!$Y$43="Baja",'Mapa final'!$AA$43="Moderado"),CONCATENATE("R6C",'Mapa final'!$O$43),"")</f>
        <v/>
      </c>
      <c r="Z41" s="65" t="str">
        <f>IF(AND('Mapa final'!$Y$44="Baja",'Mapa final'!$AA$44="Moderado"),CONCATENATE("R6C",'Mapa final'!$O$44),"")</f>
        <v/>
      </c>
      <c r="AA41" s="66" t="str">
        <f>IF(AND('Mapa final'!$Y$45="Baja",'Mapa final'!$AA$45="Moderado"),CONCATENATE("R6C",'Mapa final'!$O$45),"")</f>
        <v/>
      </c>
      <c r="AB41" s="49" t="str">
        <f>IF(AND('Mapa final'!$Y$40="Baja",'Mapa final'!$AA$40="Mayor"),CONCATENATE("R6C",'Mapa final'!$O$40),"")</f>
        <v/>
      </c>
      <c r="AC41" s="50" t="str">
        <f>IF(AND('Mapa final'!$Y$41="Baja",'Mapa final'!$AA$41="Mayor"),CONCATENATE("R6C",'Mapa final'!$O$41),"")</f>
        <v/>
      </c>
      <c r="AD41" s="50" t="str">
        <f>IF(AND('Mapa final'!$Y$42="Baja",'Mapa final'!$AA$42="Mayor"),CONCATENATE("R6C",'Mapa final'!$O$42),"")</f>
        <v/>
      </c>
      <c r="AE41" s="50" t="str">
        <f>IF(AND('Mapa final'!$Y$43="Baja",'Mapa final'!$AA$43="Mayor"),CONCATENATE("R6C",'Mapa final'!$O$43),"")</f>
        <v/>
      </c>
      <c r="AF41" s="50" t="str">
        <f>IF(AND('Mapa final'!$Y$44="Baja",'Mapa final'!$AA$44="Mayor"),CONCATENATE("R6C",'Mapa final'!$O$44),"")</f>
        <v/>
      </c>
      <c r="AG41" s="51" t="str">
        <f>IF(AND('Mapa final'!$Y$45="Baja",'Mapa final'!$AA$45="Mayor"),CONCATENATE("R6C",'Mapa final'!$O$45),"")</f>
        <v/>
      </c>
      <c r="AH41" s="52" t="str">
        <f>IF(AND('Mapa final'!$Y$40="Baja",'Mapa final'!$AA$40="Catastrófico"),CONCATENATE("R6C",'Mapa final'!$O$40),"")</f>
        <v/>
      </c>
      <c r="AI41" s="53" t="str">
        <f>IF(AND('Mapa final'!$Y$41="Baja",'Mapa final'!$AA$41="Catastrófico"),CONCATENATE("R6C",'Mapa final'!$O$41),"")</f>
        <v/>
      </c>
      <c r="AJ41" s="53" t="str">
        <f>IF(AND('Mapa final'!$Y$42="Baja",'Mapa final'!$AA$42="Catastrófico"),CONCATENATE("R6C",'Mapa final'!$O$42),"")</f>
        <v/>
      </c>
      <c r="AK41" s="53" t="str">
        <f>IF(AND('Mapa final'!$Y$43="Baja",'Mapa final'!$AA$43="Catastrófico"),CONCATENATE("R6C",'Mapa final'!$O$43),"")</f>
        <v/>
      </c>
      <c r="AL41" s="53" t="str">
        <f>IF(AND('Mapa final'!$Y$44="Baja",'Mapa final'!$AA$44="Catastrófico"),CONCATENATE("R6C",'Mapa final'!$O$44),"")</f>
        <v/>
      </c>
      <c r="AM41" s="54" t="str">
        <f>IF(AND('Mapa final'!$Y$45="Baja",'Mapa final'!$AA$45="Catastrófico"),CONCATENATE("R6C",'Mapa final'!$O$45),"")</f>
        <v/>
      </c>
      <c r="AN41" s="80"/>
      <c r="AO41" s="470"/>
      <c r="AP41" s="471"/>
      <c r="AQ41" s="471"/>
      <c r="AR41" s="471"/>
      <c r="AS41" s="471"/>
      <c r="AT41" s="472"/>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row>
    <row r="42" spans="1:80" ht="15" customHeight="1" x14ac:dyDescent="0.25">
      <c r="A42" s="80"/>
      <c r="B42" s="351"/>
      <c r="C42" s="351"/>
      <c r="D42" s="352"/>
      <c r="E42" s="450"/>
      <c r="F42" s="449"/>
      <c r="G42" s="449"/>
      <c r="H42" s="449"/>
      <c r="I42" s="449"/>
      <c r="J42" s="73" t="str">
        <f>IF(AND('Mapa final'!$Y$46="Baja",'Mapa final'!$AA$46="Leve"),CONCATENATE("R7C",'Mapa final'!$O$46),"")</f>
        <v/>
      </c>
      <c r="K42" s="74" t="str">
        <f>IF(AND('Mapa final'!$Y$47="Baja",'Mapa final'!$AA$47="Leve"),CONCATENATE("R7C",'Mapa final'!$O$47),"")</f>
        <v/>
      </c>
      <c r="L42" s="74" t="str">
        <f>IF(AND('Mapa final'!$Y$48="Baja",'Mapa final'!$AA$48="Leve"),CONCATENATE("R7C",'Mapa final'!$O$48),"")</f>
        <v/>
      </c>
      <c r="M42" s="74" t="str">
        <f>IF(AND('Mapa final'!$Y$49="Baja",'Mapa final'!$AA$49="Leve"),CONCATENATE("R7C",'Mapa final'!$O$49),"")</f>
        <v/>
      </c>
      <c r="N42" s="74" t="str">
        <f>IF(AND('Mapa final'!$Y$50="Baja",'Mapa final'!$AA$50="Leve"),CONCATENATE("R7C",'Mapa final'!$O$50),"")</f>
        <v/>
      </c>
      <c r="O42" s="75" t="str">
        <f>IF(AND('Mapa final'!$Y$51="Baja",'Mapa final'!$AA$51="Leve"),CONCATENATE("R7C",'Mapa final'!$O$51),"")</f>
        <v/>
      </c>
      <c r="P42" s="64" t="str">
        <f>IF(AND('Mapa final'!$Y$46="Baja",'Mapa final'!$AA$46="Menor"),CONCATENATE("R7C",'Mapa final'!$O$46),"")</f>
        <v/>
      </c>
      <c r="Q42" s="65" t="str">
        <f>IF(AND('Mapa final'!$Y$47="Baja",'Mapa final'!$AA$47="Menor"),CONCATENATE("R7C",'Mapa final'!$O$47),"")</f>
        <v/>
      </c>
      <c r="R42" s="65" t="str">
        <f>IF(AND('Mapa final'!$Y$48="Baja",'Mapa final'!$AA$48="Menor"),CONCATENATE("R7C",'Mapa final'!$O$48),"")</f>
        <v/>
      </c>
      <c r="S42" s="65" t="str">
        <f>IF(AND('Mapa final'!$Y$49="Baja",'Mapa final'!$AA$49="Menor"),CONCATENATE("R7C",'Mapa final'!$O$49),"")</f>
        <v/>
      </c>
      <c r="T42" s="65" t="str">
        <f>IF(AND('Mapa final'!$Y$50="Baja",'Mapa final'!$AA$50="Menor"),CONCATENATE("R7C",'Mapa final'!$O$50),"")</f>
        <v/>
      </c>
      <c r="U42" s="66" t="str">
        <f>IF(AND('Mapa final'!$Y$51="Baja",'Mapa final'!$AA$51="Menor"),CONCATENATE("R7C",'Mapa final'!$O$51),"")</f>
        <v/>
      </c>
      <c r="V42" s="64" t="str">
        <f>IF(AND('Mapa final'!$Y$46="Baja",'Mapa final'!$AA$46="Moderado"),CONCATENATE("R7C",'Mapa final'!$O$46),"")</f>
        <v/>
      </c>
      <c r="W42" s="65" t="str">
        <f>IF(AND('Mapa final'!$Y$47="Baja",'Mapa final'!$AA$47="Moderado"),CONCATENATE("R7C",'Mapa final'!$O$47),"")</f>
        <v/>
      </c>
      <c r="X42" s="65" t="str">
        <f>IF(AND('Mapa final'!$Y$48="Baja",'Mapa final'!$AA$48="Moderado"),CONCATENATE("R7C",'Mapa final'!$O$48),"")</f>
        <v/>
      </c>
      <c r="Y42" s="65" t="str">
        <f>IF(AND('Mapa final'!$Y$49="Baja",'Mapa final'!$AA$49="Moderado"),CONCATENATE("R7C",'Mapa final'!$O$49),"")</f>
        <v/>
      </c>
      <c r="Z42" s="65" t="str">
        <f>IF(AND('Mapa final'!$Y$50="Baja",'Mapa final'!$AA$50="Moderado"),CONCATENATE("R7C",'Mapa final'!$O$50),"")</f>
        <v/>
      </c>
      <c r="AA42" s="66" t="str">
        <f>IF(AND('Mapa final'!$Y$51="Baja",'Mapa final'!$AA$51="Moderado"),CONCATENATE("R7C",'Mapa final'!$O$51),"")</f>
        <v/>
      </c>
      <c r="AB42" s="49" t="str">
        <f>IF(AND('Mapa final'!$Y$46="Baja",'Mapa final'!$AA$46="Mayor"),CONCATENATE("R7C",'Mapa final'!$O$46),"")</f>
        <v/>
      </c>
      <c r="AC42" s="50" t="str">
        <f>IF(AND('Mapa final'!$Y$47="Baja",'Mapa final'!$AA$47="Mayor"),CONCATENATE("R7C",'Mapa final'!$O$47),"")</f>
        <v/>
      </c>
      <c r="AD42" s="50" t="str">
        <f>IF(AND('Mapa final'!$Y$48="Baja",'Mapa final'!$AA$48="Mayor"),CONCATENATE("R7C",'Mapa final'!$O$48),"")</f>
        <v/>
      </c>
      <c r="AE42" s="50" t="str">
        <f>IF(AND('Mapa final'!$Y$49="Baja",'Mapa final'!$AA$49="Mayor"),CONCATENATE("R7C",'Mapa final'!$O$49),"")</f>
        <v/>
      </c>
      <c r="AF42" s="50" t="str">
        <f>IF(AND('Mapa final'!$Y$50="Baja",'Mapa final'!$AA$50="Mayor"),CONCATENATE("R7C",'Mapa final'!$O$50),"")</f>
        <v/>
      </c>
      <c r="AG42" s="51" t="str">
        <f>IF(AND('Mapa final'!$Y$51="Baja",'Mapa final'!$AA$51="Mayor"),CONCATENATE("R7C",'Mapa final'!$O$51),"")</f>
        <v/>
      </c>
      <c r="AH42" s="52" t="str">
        <f>IF(AND('Mapa final'!$Y$46="Baja",'Mapa final'!$AA$46="Catastrófico"),CONCATENATE("R7C",'Mapa final'!$O$46),"")</f>
        <v/>
      </c>
      <c r="AI42" s="53" t="str">
        <f>IF(AND('Mapa final'!$Y$47="Baja",'Mapa final'!$AA$47="Catastrófico"),CONCATENATE("R7C",'Mapa final'!$O$47),"")</f>
        <v/>
      </c>
      <c r="AJ42" s="53" t="str">
        <f>IF(AND('Mapa final'!$Y$48="Baja",'Mapa final'!$AA$48="Catastrófico"),CONCATENATE("R7C",'Mapa final'!$O$48),"")</f>
        <v/>
      </c>
      <c r="AK42" s="53" t="str">
        <f>IF(AND('Mapa final'!$Y$49="Baja",'Mapa final'!$AA$49="Catastrófico"),CONCATENATE("R7C",'Mapa final'!$O$49),"")</f>
        <v/>
      </c>
      <c r="AL42" s="53" t="str">
        <f>IF(AND('Mapa final'!$Y$50="Baja",'Mapa final'!$AA$50="Catastrófico"),CONCATENATE("R7C",'Mapa final'!$O$50),"")</f>
        <v/>
      </c>
      <c r="AM42" s="54" t="str">
        <f>IF(AND('Mapa final'!$Y$51="Baja",'Mapa final'!$AA$51="Catastrófico"),CONCATENATE("R7C",'Mapa final'!$O$51),"")</f>
        <v/>
      </c>
      <c r="AN42" s="80"/>
      <c r="AO42" s="470"/>
      <c r="AP42" s="471"/>
      <c r="AQ42" s="471"/>
      <c r="AR42" s="471"/>
      <c r="AS42" s="471"/>
      <c r="AT42" s="472"/>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row>
    <row r="43" spans="1:80" ht="15" customHeight="1" x14ac:dyDescent="0.25">
      <c r="A43" s="80"/>
      <c r="B43" s="351"/>
      <c r="C43" s="351"/>
      <c r="D43" s="352"/>
      <c r="E43" s="450"/>
      <c r="F43" s="449"/>
      <c r="G43" s="449"/>
      <c r="H43" s="449"/>
      <c r="I43" s="449"/>
      <c r="J43" s="73" t="str">
        <f>IF(AND('Mapa final'!$Y$52="Baja",'Mapa final'!$AA$52="Leve"),CONCATENATE("R8C",'Mapa final'!$O$52),"")</f>
        <v/>
      </c>
      <c r="K43" s="74" t="str">
        <f>IF(AND('Mapa final'!$Y$53="Baja",'Mapa final'!$AA$53="Leve"),CONCATENATE("R8C",'Mapa final'!$O$53),"")</f>
        <v/>
      </c>
      <c r="L43" s="74" t="str">
        <f>IF(AND('Mapa final'!$Y$54="Baja",'Mapa final'!$AA$54="Leve"),CONCATENATE("R8C",'Mapa final'!$O$54),"")</f>
        <v/>
      </c>
      <c r="M43" s="74" t="str">
        <f>IF(AND('Mapa final'!$Y$55="Baja",'Mapa final'!$AA$55="Leve"),CONCATENATE("R8C",'Mapa final'!$O$55),"")</f>
        <v/>
      </c>
      <c r="N43" s="74" t="str">
        <f>IF(AND('Mapa final'!$Y$56="Baja",'Mapa final'!$AA$56="Leve"),CONCATENATE("R8C",'Mapa final'!$O$56),"")</f>
        <v/>
      </c>
      <c r="O43" s="75" t="str">
        <f>IF(AND('Mapa final'!$Y$57="Baja",'Mapa final'!$AA$57="Leve"),CONCATENATE("R8C",'Mapa final'!$O$57),"")</f>
        <v/>
      </c>
      <c r="P43" s="64" t="str">
        <f>IF(AND('Mapa final'!$Y$52="Baja",'Mapa final'!$AA$52="Menor"),CONCATENATE("R8C",'Mapa final'!$O$52),"")</f>
        <v/>
      </c>
      <c r="Q43" s="65" t="str">
        <f>IF(AND('Mapa final'!$Y$53="Baja",'Mapa final'!$AA$53="Menor"),CONCATENATE("R8C",'Mapa final'!$O$53),"")</f>
        <v/>
      </c>
      <c r="R43" s="65" t="str">
        <f>IF(AND('Mapa final'!$Y$54="Baja",'Mapa final'!$AA$54="Menor"),CONCATENATE("R8C",'Mapa final'!$O$54),"")</f>
        <v/>
      </c>
      <c r="S43" s="65" t="str">
        <f>IF(AND('Mapa final'!$Y$55="Baja",'Mapa final'!$AA$55="Menor"),CONCATENATE("R8C",'Mapa final'!$O$55),"")</f>
        <v/>
      </c>
      <c r="T43" s="65" t="str">
        <f>IF(AND('Mapa final'!$Y$56="Baja",'Mapa final'!$AA$56="Menor"),CONCATENATE("R8C",'Mapa final'!$O$56),"")</f>
        <v/>
      </c>
      <c r="U43" s="66" t="str">
        <f>IF(AND('Mapa final'!$Y$57="Baja",'Mapa final'!$AA$57="Menor"),CONCATENATE("R8C",'Mapa final'!$O$57),"")</f>
        <v/>
      </c>
      <c r="V43" s="64" t="str">
        <f>IF(AND('Mapa final'!$Y$52="Baja",'Mapa final'!$AA$52="Moderado"),CONCATENATE("R8C",'Mapa final'!$O$52),"")</f>
        <v/>
      </c>
      <c r="W43" s="65" t="str">
        <f>IF(AND('Mapa final'!$Y$53="Baja",'Mapa final'!$AA$53="Moderado"),CONCATENATE("R8C",'Mapa final'!$O$53),"")</f>
        <v/>
      </c>
      <c r="X43" s="65" t="str">
        <f>IF(AND('Mapa final'!$Y$54="Baja",'Mapa final'!$AA$54="Moderado"),CONCATENATE("R8C",'Mapa final'!$O$54),"")</f>
        <v/>
      </c>
      <c r="Y43" s="65" t="str">
        <f>IF(AND('Mapa final'!$Y$55="Baja",'Mapa final'!$AA$55="Moderado"),CONCATENATE("R8C",'Mapa final'!$O$55),"")</f>
        <v/>
      </c>
      <c r="Z43" s="65" t="str">
        <f>IF(AND('Mapa final'!$Y$56="Baja",'Mapa final'!$AA$56="Moderado"),CONCATENATE("R8C",'Mapa final'!$O$56),"")</f>
        <v/>
      </c>
      <c r="AA43" s="66" t="str">
        <f>IF(AND('Mapa final'!$Y$57="Baja",'Mapa final'!$AA$57="Moderado"),CONCATENATE("R8C",'Mapa final'!$O$57),"")</f>
        <v/>
      </c>
      <c r="AB43" s="49" t="str">
        <f>IF(AND('Mapa final'!$Y$52="Baja",'Mapa final'!$AA$52="Mayor"),CONCATENATE("R8C",'Mapa final'!$O$52),"")</f>
        <v/>
      </c>
      <c r="AC43" s="50" t="str">
        <f>IF(AND('Mapa final'!$Y$53="Baja",'Mapa final'!$AA$53="Mayor"),CONCATENATE("R8C",'Mapa final'!$O$53),"")</f>
        <v/>
      </c>
      <c r="AD43" s="50" t="str">
        <f>IF(AND('Mapa final'!$Y$54="Baja",'Mapa final'!$AA$54="Mayor"),CONCATENATE("R8C",'Mapa final'!$O$54),"")</f>
        <v/>
      </c>
      <c r="AE43" s="50" t="str">
        <f>IF(AND('Mapa final'!$Y$55="Baja",'Mapa final'!$AA$55="Mayor"),CONCATENATE("R8C",'Mapa final'!$O$55),"")</f>
        <v/>
      </c>
      <c r="AF43" s="50" t="str">
        <f>IF(AND('Mapa final'!$Y$56="Baja",'Mapa final'!$AA$56="Mayor"),CONCATENATE("R8C",'Mapa final'!$O$56),"")</f>
        <v/>
      </c>
      <c r="AG43" s="51" t="str">
        <f>IF(AND('Mapa final'!$Y$57="Baja",'Mapa final'!$AA$57="Mayor"),CONCATENATE("R8C",'Mapa final'!$O$57),"")</f>
        <v/>
      </c>
      <c r="AH43" s="52" t="str">
        <f>IF(AND('Mapa final'!$Y$52="Baja",'Mapa final'!$AA$52="Catastrófico"),CONCATENATE("R8C",'Mapa final'!$O$52),"")</f>
        <v/>
      </c>
      <c r="AI43" s="53" t="str">
        <f>IF(AND('Mapa final'!$Y$53="Baja",'Mapa final'!$AA$53="Catastrófico"),CONCATENATE("R8C",'Mapa final'!$O$53),"")</f>
        <v/>
      </c>
      <c r="AJ43" s="53" t="str">
        <f>IF(AND('Mapa final'!$Y$54="Baja",'Mapa final'!$AA$54="Catastrófico"),CONCATENATE("R8C",'Mapa final'!$O$54),"")</f>
        <v/>
      </c>
      <c r="AK43" s="53" t="str">
        <f>IF(AND('Mapa final'!$Y$55="Baja",'Mapa final'!$AA$55="Catastrófico"),CONCATENATE("R8C",'Mapa final'!$O$55),"")</f>
        <v/>
      </c>
      <c r="AL43" s="53" t="str">
        <f>IF(AND('Mapa final'!$Y$56="Baja",'Mapa final'!$AA$56="Catastrófico"),CONCATENATE("R8C",'Mapa final'!$O$56),"")</f>
        <v/>
      </c>
      <c r="AM43" s="54" t="str">
        <f>IF(AND('Mapa final'!$Y$57="Baja",'Mapa final'!$AA$57="Catastrófico"),CONCATENATE("R8C",'Mapa final'!$O$57),"")</f>
        <v/>
      </c>
      <c r="AN43" s="80"/>
      <c r="AO43" s="470"/>
      <c r="AP43" s="471"/>
      <c r="AQ43" s="471"/>
      <c r="AR43" s="471"/>
      <c r="AS43" s="471"/>
      <c r="AT43" s="472"/>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row>
    <row r="44" spans="1:80" ht="15" customHeight="1" x14ac:dyDescent="0.25">
      <c r="A44" s="80"/>
      <c r="B44" s="351"/>
      <c r="C44" s="351"/>
      <c r="D44" s="352"/>
      <c r="E44" s="450"/>
      <c r="F44" s="449"/>
      <c r="G44" s="449"/>
      <c r="H44" s="449"/>
      <c r="I44" s="449"/>
      <c r="J44" s="73" t="str">
        <f>IF(AND('Mapa final'!$Y$58="Baja",'Mapa final'!$AA$58="Leve"),CONCATENATE("R9C",'Mapa final'!$O$58),"")</f>
        <v/>
      </c>
      <c r="K44" s="74" t="str">
        <f>IF(AND('Mapa final'!$Y$59="Baja",'Mapa final'!$AA$59="Leve"),CONCATENATE("R9C",'Mapa final'!$O$59),"")</f>
        <v/>
      </c>
      <c r="L44" s="74" t="str">
        <f>IF(AND('Mapa final'!$Y$60="Baja",'Mapa final'!$AA$60="Leve"),CONCATENATE("R9C",'Mapa final'!$O$60),"")</f>
        <v/>
      </c>
      <c r="M44" s="74" t="str">
        <f>IF(AND('Mapa final'!$Y$61="Baja",'Mapa final'!$AA$61="Leve"),CONCATENATE("R9C",'Mapa final'!$O$61),"")</f>
        <v/>
      </c>
      <c r="N44" s="74" t="str">
        <f>IF(AND('Mapa final'!$Y$62="Baja",'Mapa final'!$AA$62="Leve"),CONCATENATE("R9C",'Mapa final'!$O$62),"")</f>
        <v/>
      </c>
      <c r="O44" s="75" t="str">
        <f>IF(AND('Mapa final'!$Y$63="Baja",'Mapa final'!$AA$63="Leve"),CONCATENATE("R9C",'Mapa final'!$O$63),"")</f>
        <v/>
      </c>
      <c r="P44" s="64" t="str">
        <f>IF(AND('Mapa final'!$Y$58="Baja",'Mapa final'!$AA$58="Menor"),CONCATENATE("R9C",'Mapa final'!$O$58),"")</f>
        <v/>
      </c>
      <c r="Q44" s="65" t="str">
        <f>IF(AND('Mapa final'!$Y$59="Baja",'Mapa final'!$AA$59="Menor"),CONCATENATE("R9C",'Mapa final'!$O$59),"")</f>
        <v/>
      </c>
      <c r="R44" s="65" t="str">
        <f>IF(AND('Mapa final'!$Y$60="Baja",'Mapa final'!$AA$60="Menor"),CONCATENATE("R9C",'Mapa final'!$O$60),"")</f>
        <v/>
      </c>
      <c r="S44" s="65" t="str">
        <f>IF(AND('Mapa final'!$Y$61="Baja",'Mapa final'!$AA$61="Menor"),CONCATENATE("R9C",'Mapa final'!$O$61),"")</f>
        <v/>
      </c>
      <c r="T44" s="65" t="str">
        <f>IF(AND('Mapa final'!$Y$62="Baja",'Mapa final'!$AA$62="Menor"),CONCATENATE("R9C",'Mapa final'!$O$62),"")</f>
        <v/>
      </c>
      <c r="U44" s="66" t="str">
        <f>IF(AND('Mapa final'!$Y$63="Baja",'Mapa final'!$AA$63="Menor"),CONCATENATE("R9C",'Mapa final'!$O$63),"")</f>
        <v/>
      </c>
      <c r="V44" s="64" t="str">
        <f>IF(AND('Mapa final'!$Y$58="Baja",'Mapa final'!$AA$58="Moderado"),CONCATENATE("R9C",'Mapa final'!$O$58),"")</f>
        <v/>
      </c>
      <c r="W44" s="65" t="str">
        <f>IF(AND('Mapa final'!$Y$59="Baja",'Mapa final'!$AA$59="Moderado"),CONCATENATE("R9C",'Mapa final'!$O$59),"")</f>
        <v/>
      </c>
      <c r="X44" s="65" t="str">
        <f>IF(AND('Mapa final'!$Y$60="Baja",'Mapa final'!$AA$60="Moderado"),CONCATENATE("R9C",'Mapa final'!$O$60),"")</f>
        <v/>
      </c>
      <c r="Y44" s="65" t="str">
        <f>IF(AND('Mapa final'!$Y$61="Baja",'Mapa final'!$AA$61="Moderado"),CONCATENATE("R9C",'Mapa final'!$O$61),"")</f>
        <v/>
      </c>
      <c r="Z44" s="65" t="str">
        <f>IF(AND('Mapa final'!$Y$62="Baja",'Mapa final'!$AA$62="Moderado"),CONCATENATE("R9C",'Mapa final'!$O$62),"")</f>
        <v/>
      </c>
      <c r="AA44" s="66" t="str">
        <f>IF(AND('Mapa final'!$Y$63="Baja",'Mapa final'!$AA$63="Moderado"),CONCATENATE("R9C",'Mapa final'!$O$63),"")</f>
        <v/>
      </c>
      <c r="AB44" s="49" t="str">
        <f>IF(AND('Mapa final'!$Y$58="Baja",'Mapa final'!$AA$58="Mayor"),CONCATENATE("R9C",'Mapa final'!$O$58),"")</f>
        <v/>
      </c>
      <c r="AC44" s="50" t="str">
        <f>IF(AND('Mapa final'!$Y$59="Baja",'Mapa final'!$AA$59="Mayor"),CONCATENATE("R9C",'Mapa final'!$O$59),"")</f>
        <v/>
      </c>
      <c r="AD44" s="50" t="str">
        <f>IF(AND('Mapa final'!$Y$60="Baja",'Mapa final'!$AA$60="Mayor"),CONCATENATE("R9C",'Mapa final'!$O$60),"")</f>
        <v/>
      </c>
      <c r="AE44" s="50" t="str">
        <f>IF(AND('Mapa final'!$Y$61="Baja",'Mapa final'!$AA$61="Mayor"),CONCATENATE("R9C",'Mapa final'!$O$61),"")</f>
        <v/>
      </c>
      <c r="AF44" s="50" t="str">
        <f>IF(AND('Mapa final'!$Y$62="Baja",'Mapa final'!$AA$62="Mayor"),CONCATENATE("R9C",'Mapa final'!$O$62),"")</f>
        <v/>
      </c>
      <c r="AG44" s="51" t="str">
        <f>IF(AND('Mapa final'!$Y$63="Baja",'Mapa final'!$AA$63="Mayor"),CONCATENATE("R9C",'Mapa final'!$O$63),"")</f>
        <v/>
      </c>
      <c r="AH44" s="52" t="str">
        <f>IF(AND('Mapa final'!$Y$58="Baja",'Mapa final'!$AA$58="Catastrófico"),CONCATENATE("R9C",'Mapa final'!$O$58),"")</f>
        <v/>
      </c>
      <c r="AI44" s="53" t="str">
        <f>IF(AND('Mapa final'!$Y$59="Baja",'Mapa final'!$AA$59="Catastrófico"),CONCATENATE("R9C",'Mapa final'!$O$59),"")</f>
        <v/>
      </c>
      <c r="AJ44" s="53" t="str">
        <f>IF(AND('Mapa final'!$Y$60="Baja",'Mapa final'!$AA$60="Catastrófico"),CONCATENATE("R9C",'Mapa final'!$O$60),"")</f>
        <v/>
      </c>
      <c r="AK44" s="53" t="str">
        <f>IF(AND('Mapa final'!$Y$61="Baja",'Mapa final'!$AA$61="Catastrófico"),CONCATENATE("R9C",'Mapa final'!$O$61),"")</f>
        <v/>
      </c>
      <c r="AL44" s="53" t="str">
        <f>IF(AND('Mapa final'!$Y$62="Baja",'Mapa final'!$AA$62="Catastrófico"),CONCATENATE("R9C",'Mapa final'!$O$62),"")</f>
        <v/>
      </c>
      <c r="AM44" s="54" t="str">
        <f>IF(AND('Mapa final'!$Y$63="Baja",'Mapa final'!$AA$63="Catastrófico"),CONCATENATE("R9C",'Mapa final'!$O$63),"")</f>
        <v/>
      </c>
      <c r="AN44" s="80"/>
      <c r="AO44" s="470"/>
      <c r="AP44" s="471"/>
      <c r="AQ44" s="471"/>
      <c r="AR44" s="471"/>
      <c r="AS44" s="471"/>
      <c r="AT44" s="472"/>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row>
    <row r="45" spans="1:80" ht="15.75" customHeight="1" thickBot="1" x14ac:dyDescent="0.3">
      <c r="A45" s="80"/>
      <c r="B45" s="351"/>
      <c r="C45" s="351"/>
      <c r="D45" s="352"/>
      <c r="E45" s="451"/>
      <c r="F45" s="452"/>
      <c r="G45" s="452"/>
      <c r="H45" s="452"/>
      <c r="I45" s="452"/>
      <c r="J45" s="76" t="str">
        <f>IF(AND('Mapa final'!$Y$64="Baja",'Mapa final'!$AA$64="Leve"),CONCATENATE("R10C",'Mapa final'!$O$64),"")</f>
        <v/>
      </c>
      <c r="K45" s="77" t="str">
        <f>IF(AND('Mapa final'!$Y$65="Baja",'Mapa final'!$AA$65="Leve"),CONCATENATE("R10C",'Mapa final'!$O$65),"")</f>
        <v/>
      </c>
      <c r="L45" s="77" t="str">
        <f>IF(AND('Mapa final'!$Y$66="Baja",'Mapa final'!$AA$66="Leve"),CONCATENATE("R10C",'Mapa final'!$O$66),"")</f>
        <v/>
      </c>
      <c r="M45" s="77" t="str">
        <f>IF(AND('Mapa final'!$Y$67="Baja",'Mapa final'!$AA$67="Leve"),CONCATENATE("R10C",'Mapa final'!$O$67),"")</f>
        <v/>
      </c>
      <c r="N45" s="77" t="str">
        <f>IF(AND('Mapa final'!$Y$68="Baja",'Mapa final'!$AA$68="Leve"),CONCATENATE("R10C",'Mapa final'!$O$68),"")</f>
        <v/>
      </c>
      <c r="O45" s="78" t="str">
        <f>IF(AND('Mapa final'!$Y$69="Baja",'Mapa final'!$AA$69="Leve"),CONCATENATE("R10C",'Mapa final'!$O$69),"")</f>
        <v/>
      </c>
      <c r="P45" s="64" t="str">
        <f>IF(AND('Mapa final'!$Y$64="Baja",'Mapa final'!$AA$64="Menor"),CONCATENATE("R10C",'Mapa final'!$O$64),"")</f>
        <v/>
      </c>
      <c r="Q45" s="65" t="str">
        <f>IF(AND('Mapa final'!$Y$65="Baja",'Mapa final'!$AA$65="Menor"),CONCATENATE("R10C",'Mapa final'!$O$65),"")</f>
        <v/>
      </c>
      <c r="R45" s="65" t="str">
        <f>IF(AND('Mapa final'!$Y$66="Baja",'Mapa final'!$AA$66="Menor"),CONCATENATE("R10C",'Mapa final'!$O$66),"")</f>
        <v/>
      </c>
      <c r="S45" s="65" t="str">
        <f>IF(AND('Mapa final'!$Y$67="Baja",'Mapa final'!$AA$67="Menor"),CONCATENATE("R10C",'Mapa final'!$O$67),"")</f>
        <v/>
      </c>
      <c r="T45" s="65" t="str">
        <f>IF(AND('Mapa final'!$Y$68="Baja",'Mapa final'!$AA$68="Menor"),CONCATENATE("R10C",'Mapa final'!$O$68),"")</f>
        <v/>
      </c>
      <c r="U45" s="66" t="str">
        <f>IF(AND('Mapa final'!$Y$69="Baja",'Mapa final'!$AA$69="Menor"),CONCATENATE("R10C",'Mapa final'!$O$69),"")</f>
        <v/>
      </c>
      <c r="V45" s="67" t="str">
        <f>IF(AND('Mapa final'!$Y$64="Baja",'Mapa final'!$AA$64="Moderado"),CONCATENATE("R10C",'Mapa final'!$O$64),"")</f>
        <v/>
      </c>
      <c r="W45" s="68" t="str">
        <f>IF(AND('Mapa final'!$Y$65="Baja",'Mapa final'!$AA$65="Moderado"),CONCATENATE("R10C",'Mapa final'!$O$65),"")</f>
        <v/>
      </c>
      <c r="X45" s="68" t="str">
        <f>IF(AND('Mapa final'!$Y$66="Baja",'Mapa final'!$AA$66="Moderado"),CONCATENATE("R10C",'Mapa final'!$O$66),"")</f>
        <v/>
      </c>
      <c r="Y45" s="68" t="str">
        <f>IF(AND('Mapa final'!$Y$67="Baja",'Mapa final'!$AA$67="Moderado"),CONCATENATE("R10C",'Mapa final'!$O$67),"")</f>
        <v/>
      </c>
      <c r="Z45" s="68" t="str">
        <f>IF(AND('Mapa final'!$Y$68="Baja",'Mapa final'!$AA$68="Moderado"),CONCATENATE("R10C",'Mapa final'!$O$68),"")</f>
        <v/>
      </c>
      <c r="AA45" s="69" t="str">
        <f>IF(AND('Mapa final'!$Y$69="Baja",'Mapa final'!$AA$69="Moderado"),CONCATENATE("R10C",'Mapa final'!$O$69),"")</f>
        <v/>
      </c>
      <c r="AB45" s="55" t="str">
        <f>IF(AND('Mapa final'!$Y$64="Baja",'Mapa final'!$AA$64="Mayor"),CONCATENATE("R10C",'Mapa final'!$O$64),"")</f>
        <v/>
      </c>
      <c r="AC45" s="56" t="str">
        <f>IF(AND('Mapa final'!$Y$65="Baja",'Mapa final'!$AA$65="Mayor"),CONCATENATE("R10C",'Mapa final'!$O$65),"")</f>
        <v/>
      </c>
      <c r="AD45" s="56" t="str">
        <f>IF(AND('Mapa final'!$Y$66="Baja",'Mapa final'!$AA$66="Mayor"),CONCATENATE("R10C",'Mapa final'!$O$66),"")</f>
        <v/>
      </c>
      <c r="AE45" s="56" t="str">
        <f>IF(AND('Mapa final'!$Y$67="Baja",'Mapa final'!$AA$67="Mayor"),CONCATENATE("R10C",'Mapa final'!$O$67),"")</f>
        <v/>
      </c>
      <c r="AF45" s="56" t="str">
        <f>IF(AND('Mapa final'!$Y$68="Baja",'Mapa final'!$AA$68="Mayor"),CONCATENATE("R10C",'Mapa final'!$O$68),"")</f>
        <v/>
      </c>
      <c r="AG45" s="57" t="str">
        <f>IF(AND('Mapa final'!$Y$69="Baja",'Mapa final'!$AA$69="Mayor"),CONCATENATE("R10C",'Mapa final'!$O$69),"")</f>
        <v/>
      </c>
      <c r="AH45" s="58" t="str">
        <f>IF(AND('Mapa final'!$Y$64="Baja",'Mapa final'!$AA$64="Catastrófico"),CONCATENATE("R10C",'Mapa final'!$O$64),"")</f>
        <v/>
      </c>
      <c r="AI45" s="59" t="str">
        <f>IF(AND('Mapa final'!$Y$65="Baja",'Mapa final'!$AA$65="Catastrófico"),CONCATENATE("R10C",'Mapa final'!$O$65),"")</f>
        <v/>
      </c>
      <c r="AJ45" s="59" t="str">
        <f>IF(AND('Mapa final'!$Y$66="Baja",'Mapa final'!$AA$66="Catastrófico"),CONCATENATE("R10C",'Mapa final'!$O$66),"")</f>
        <v/>
      </c>
      <c r="AK45" s="59" t="str">
        <f>IF(AND('Mapa final'!$Y$67="Baja",'Mapa final'!$AA$67="Catastrófico"),CONCATENATE("R10C",'Mapa final'!$O$67),"")</f>
        <v/>
      </c>
      <c r="AL45" s="59" t="str">
        <f>IF(AND('Mapa final'!$Y$68="Baja",'Mapa final'!$AA$68="Catastrófico"),CONCATENATE("R10C",'Mapa final'!$O$68),"")</f>
        <v/>
      </c>
      <c r="AM45" s="60" t="str">
        <f>IF(AND('Mapa final'!$Y$69="Baja",'Mapa final'!$AA$69="Catastrófico"),CONCATENATE("R10C",'Mapa final'!$O$69),"")</f>
        <v/>
      </c>
      <c r="AN45" s="80"/>
      <c r="AO45" s="473"/>
      <c r="AP45" s="474"/>
      <c r="AQ45" s="474"/>
      <c r="AR45" s="474"/>
      <c r="AS45" s="474"/>
      <c r="AT45" s="475"/>
    </row>
    <row r="46" spans="1:80" ht="46.5" customHeight="1" x14ac:dyDescent="0.35">
      <c r="A46" s="80"/>
      <c r="B46" s="351"/>
      <c r="C46" s="351"/>
      <c r="D46" s="352"/>
      <c r="E46" s="446" t="s">
        <v>113</v>
      </c>
      <c r="F46" s="447"/>
      <c r="G46" s="447"/>
      <c r="H46" s="447"/>
      <c r="I46" s="464"/>
      <c r="J46" s="70" t="str">
        <f>IF(AND('Mapa final'!$Y$10="Muy Baja",'Mapa final'!$AA$10="Leve"),CONCATENATE("R1C",'Mapa final'!$O$10),"")</f>
        <v/>
      </c>
      <c r="K46" s="71" t="str">
        <f>IF(AND('Mapa final'!$Y$11="Muy Baja",'Mapa final'!$AA$11="Leve"),CONCATENATE("R1C",'Mapa final'!$O$11),"")</f>
        <v/>
      </c>
      <c r="L46" s="71" t="str">
        <f>IF(AND('Mapa final'!$Y$12="Muy Baja",'Mapa final'!$AA$12="Leve"),CONCATENATE("R1C",'Mapa final'!$O$12),"")</f>
        <v/>
      </c>
      <c r="M46" s="71" t="str">
        <f>IF(AND('Mapa final'!$Y$13="Muy Baja",'Mapa final'!$AA$13="Leve"),CONCATENATE("R1C",'Mapa final'!$O$13),"")</f>
        <v/>
      </c>
      <c r="N46" s="71" t="str">
        <f>IF(AND('Mapa final'!$Y$14="Muy Baja",'Mapa final'!$AA$14="Leve"),CONCATENATE("R1C",'Mapa final'!$O$14),"")</f>
        <v/>
      </c>
      <c r="O46" s="72" t="str">
        <f>IF(AND('Mapa final'!$Y$15="Muy Baja",'Mapa final'!$AA$15="Leve"),CONCATENATE("R1C",'Mapa final'!$O$15),"")</f>
        <v/>
      </c>
      <c r="P46" s="70" t="str">
        <f>IF(AND('Mapa final'!$Y$10="Muy Baja",'Mapa final'!$AA$10="Menor"),CONCATENATE("R1C",'Mapa final'!$O$10),"")</f>
        <v/>
      </c>
      <c r="Q46" s="71" t="str">
        <f>IF(AND('Mapa final'!$Y$11="Muy Baja",'Mapa final'!$AA$11="Menor"),CONCATENATE("R1C",'Mapa final'!$O$11),"")</f>
        <v/>
      </c>
      <c r="R46" s="71" t="str">
        <f>IF(AND('Mapa final'!$Y$12="Muy Baja",'Mapa final'!$AA$12="Menor"),CONCATENATE("R1C",'Mapa final'!$O$12),"")</f>
        <v/>
      </c>
      <c r="S46" s="71" t="str">
        <f>IF(AND('Mapa final'!$Y$13="Muy Baja",'Mapa final'!$AA$13="Menor"),CONCATENATE("R1C",'Mapa final'!$O$13),"")</f>
        <v/>
      </c>
      <c r="T46" s="71" t="str">
        <f>IF(AND('Mapa final'!$Y$14="Muy Baja",'Mapa final'!$AA$14="Menor"),CONCATENATE("R1C",'Mapa final'!$O$14),"")</f>
        <v/>
      </c>
      <c r="U46" s="72" t="str">
        <f>IF(AND('Mapa final'!$Y$15="Muy Baja",'Mapa final'!$AA$15="Menor"),CONCATENATE("R1C",'Mapa final'!$O$15),"")</f>
        <v/>
      </c>
      <c r="V46" s="61" t="str">
        <f>IF(AND('Mapa final'!$Y$10="Muy Baja",'Mapa final'!$AA$10="Moderado"),CONCATENATE("R1C",'Mapa final'!$O$10),"")</f>
        <v/>
      </c>
      <c r="W46" s="79" t="str">
        <f>IF(AND('Mapa final'!$Y$11="Muy Baja",'Mapa final'!$AA$11="Moderado"),CONCATENATE("R1C",'Mapa final'!$O$11),"")</f>
        <v/>
      </c>
      <c r="X46" s="62" t="str">
        <f>IF(AND('Mapa final'!$Y$12="Muy Baja",'Mapa final'!$AA$12="Moderado"),CONCATENATE("R1C",'Mapa final'!$O$12),"")</f>
        <v/>
      </c>
      <c r="Y46" s="62" t="str">
        <f>IF(AND('Mapa final'!$Y$13="Muy Baja",'Mapa final'!$AA$13="Moderado"),CONCATENATE("R1C",'Mapa final'!$O$13),"")</f>
        <v/>
      </c>
      <c r="Z46" s="62" t="str">
        <f>IF(AND('Mapa final'!$Y$14="Muy Baja",'Mapa final'!$AA$14="Moderado"),CONCATENATE("R1C",'Mapa final'!$O$14),"")</f>
        <v/>
      </c>
      <c r="AA46" s="63" t="str">
        <f>IF(AND('Mapa final'!$Y$15="Muy Baja",'Mapa final'!$AA$15="Moderado"),CONCATENATE("R1C",'Mapa final'!$O$15),"")</f>
        <v/>
      </c>
      <c r="AB46" s="43" t="str">
        <f>IF(AND('Mapa final'!$Y$10="Muy Baja",'Mapa final'!$AA$10="Mayor"),CONCATENATE("R1C",'Mapa final'!$O$10),"")</f>
        <v/>
      </c>
      <c r="AC46" s="44" t="str">
        <f>IF(AND('Mapa final'!$Y$11="Muy Baja",'Mapa final'!$AA$11="Mayor"),CONCATENATE("R1C",'Mapa final'!$O$11),"")</f>
        <v/>
      </c>
      <c r="AD46" s="44" t="str">
        <f>IF(AND('Mapa final'!$Y$12="Muy Baja",'Mapa final'!$AA$12="Mayor"),CONCATENATE("R1C",'Mapa final'!$O$12),"")</f>
        <v/>
      </c>
      <c r="AE46" s="44" t="str">
        <f>IF(AND('Mapa final'!$Y$13="Muy Baja",'Mapa final'!$AA$13="Mayor"),CONCATENATE("R1C",'Mapa final'!$O$13),"")</f>
        <v/>
      </c>
      <c r="AF46" s="44" t="str">
        <f>IF(AND('Mapa final'!$Y$14="Muy Baja",'Mapa final'!$AA$14="Mayor"),CONCATENATE("R1C",'Mapa final'!$O$14),"")</f>
        <v/>
      </c>
      <c r="AG46" s="45" t="str">
        <f>IF(AND('Mapa final'!$Y$15="Muy Baja",'Mapa final'!$AA$15="Mayor"),CONCATENATE("R1C",'Mapa final'!$O$15),"")</f>
        <v/>
      </c>
      <c r="AH46" s="46" t="str">
        <f>IF(AND('Mapa final'!$Y$10="Muy Baja",'Mapa final'!$AA$10="Catastrófico"),CONCATENATE("R1C",'Mapa final'!$O$10),"")</f>
        <v/>
      </c>
      <c r="AI46" s="47" t="str">
        <f>IF(AND('Mapa final'!$Y$11="Muy Baja",'Mapa final'!$AA$11="Catastrófico"),CONCATENATE("R1C",'Mapa final'!$O$11),"")</f>
        <v/>
      </c>
      <c r="AJ46" s="47" t="str">
        <f>IF(AND('Mapa final'!$Y$12="Muy Baja",'Mapa final'!$AA$12="Catastrófico"),CONCATENATE("R1C",'Mapa final'!$O$12),"")</f>
        <v/>
      </c>
      <c r="AK46" s="47" t="str">
        <f>IF(AND('Mapa final'!$Y$13="Muy Baja",'Mapa final'!$AA$13="Catastrófico"),CONCATENATE("R1C",'Mapa final'!$O$13),"")</f>
        <v/>
      </c>
      <c r="AL46" s="47" t="str">
        <f>IF(AND('Mapa final'!$Y$14="Muy Baja",'Mapa final'!$AA$14="Catastrófico"),CONCATENATE("R1C",'Mapa final'!$O$14),"")</f>
        <v/>
      </c>
      <c r="AM46" s="48" t="str">
        <f>IF(AND('Mapa final'!$Y$15="Muy Baja",'Mapa final'!$AA$15="Catastrófico"),CONCATENATE("R1C",'Mapa final'!$O$15),"")</f>
        <v/>
      </c>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ht="46.5" customHeight="1" x14ac:dyDescent="0.25">
      <c r="A47" s="80"/>
      <c r="B47" s="351"/>
      <c r="C47" s="351"/>
      <c r="D47" s="352"/>
      <c r="E47" s="448"/>
      <c r="F47" s="449"/>
      <c r="G47" s="449"/>
      <c r="H47" s="449"/>
      <c r="I47" s="465"/>
      <c r="J47" s="73" t="str">
        <f ca="1">IF(AND('Mapa final'!$Y$16="Muy Baja",'Mapa final'!$AA$16="Leve"),CONCATENATE("R2C",'Mapa final'!$O$16),"")</f>
        <v/>
      </c>
      <c r="K47" s="74" t="str">
        <f ca="1">IF(AND('Mapa final'!$Y$17="Muy Baja",'Mapa final'!$AA$17="Leve"),CONCATENATE("R2C",'Mapa final'!$O$17),"")</f>
        <v/>
      </c>
      <c r="L47" s="74" t="str">
        <f ca="1">IF(AND('Mapa final'!$Y$18="Muy Baja",'Mapa final'!$AA$18="Leve"),CONCATENATE("R2C",'Mapa final'!$O$18),"")</f>
        <v/>
      </c>
      <c r="M47" s="74" t="str">
        <f ca="1">IF(AND('Mapa final'!$Y$19="Muy Baja",'Mapa final'!$AA$19="Leve"),CONCATENATE("R2C",'Mapa final'!$O$19),"")</f>
        <v/>
      </c>
      <c r="N47" s="74" t="str">
        <f>IF(AND('Mapa final'!$Y$20="Muy Baja",'Mapa final'!$AA$20="Leve"),CONCATENATE("R2C",'Mapa final'!$O$20),"")</f>
        <v/>
      </c>
      <c r="O47" s="75" t="str">
        <f>IF(AND('Mapa final'!$Y$21="Muy Baja",'Mapa final'!$AA$21="Leve"),CONCATENATE("R2C",'Mapa final'!$O$21),"")</f>
        <v/>
      </c>
      <c r="P47" s="73" t="str">
        <f ca="1">IF(AND('Mapa final'!$Y$16="Muy Baja",'Mapa final'!$AA$16="Menor"),CONCATENATE("R2C",'Mapa final'!$O$16),"")</f>
        <v/>
      </c>
      <c r="Q47" s="74" t="str">
        <f ca="1">IF(AND('Mapa final'!$Y$17="Muy Baja",'Mapa final'!$AA$17="Menor"),CONCATENATE("R2C",'Mapa final'!$O$17),"")</f>
        <v/>
      </c>
      <c r="R47" s="74" t="str">
        <f ca="1">IF(AND('Mapa final'!$Y$18="Muy Baja",'Mapa final'!$AA$18="Menor"),CONCATENATE("R2C",'Mapa final'!$O$18),"")</f>
        <v/>
      </c>
      <c r="S47" s="74" t="str">
        <f ca="1">IF(AND('Mapa final'!$Y$19="Muy Baja",'Mapa final'!$AA$19="Menor"),CONCATENATE("R2C",'Mapa final'!$O$19),"")</f>
        <v/>
      </c>
      <c r="T47" s="74" t="str">
        <f>IF(AND('Mapa final'!$Y$20="Muy Baja",'Mapa final'!$AA$20="Menor"),CONCATENATE("R2C",'Mapa final'!$O$20),"")</f>
        <v/>
      </c>
      <c r="U47" s="75" t="str">
        <f>IF(AND('Mapa final'!$Y$21="Muy Baja",'Mapa final'!$AA$21="Menor"),CONCATENATE("R2C",'Mapa final'!$O$21),"")</f>
        <v/>
      </c>
      <c r="V47" s="64" t="str">
        <f ca="1">IF(AND('Mapa final'!$Y$16="Muy Baja",'Mapa final'!$AA$16="Moderado"),CONCATENATE("R2C",'Mapa final'!$O$16),"")</f>
        <v/>
      </c>
      <c r="W47" s="65" t="str">
        <f ca="1">IF(AND('Mapa final'!$Y$17="Muy Baja",'Mapa final'!$AA$17="Moderado"),CONCATENATE("R2C",'Mapa final'!$O$17),"")</f>
        <v/>
      </c>
      <c r="X47" s="65" t="str">
        <f ca="1">IF(AND('Mapa final'!$Y$18="Muy Baja",'Mapa final'!$AA$18="Moderado"),CONCATENATE("R2C",'Mapa final'!$O$18),"")</f>
        <v/>
      </c>
      <c r="Y47" s="65" t="str">
        <f ca="1">IF(AND('Mapa final'!$Y$19="Muy Baja",'Mapa final'!$AA$19="Moderado"),CONCATENATE("R2C",'Mapa final'!$O$19),"")</f>
        <v/>
      </c>
      <c r="Z47" s="65" t="str">
        <f>IF(AND('Mapa final'!$Y$20="Muy Baja",'Mapa final'!$AA$20="Moderado"),CONCATENATE("R2C",'Mapa final'!$O$20),"")</f>
        <v/>
      </c>
      <c r="AA47" s="66" t="str">
        <f>IF(AND('Mapa final'!$Y$21="Muy Baja",'Mapa final'!$AA$21="Moderado"),CONCATENATE("R2C",'Mapa final'!$O$21),"")</f>
        <v/>
      </c>
      <c r="AB47" s="49" t="str">
        <f ca="1">IF(AND('Mapa final'!$Y$16="Muy Baja",'Mapa final'!$AA$16="Mayor"),CONCATENATE("R2C",'Mapa final'!$O$16),"")</f>
        <v/>
      </c>
      <c r="AC47" s="50" t="str">
        <f ca="1">IF(AND('Mapa final'!$Y$17="Muy Baja",'Mapa final'!$AA$17="Mayor"),CONCATENATE("R2C",'Mapa final'!$O$17),"")</f>
        <v/>
      </c>
      <c r="AD47" s="50" t="str">
        <f ca="1">IF(AND('Mapa final'!$Y$18="Muy Baja",'Mapa final'!$AA$18="Mayor"),CONCATENATE("R2C",'Mapa final'!$O$18),"")</f>
        <v/>
      </c>
      <c r="AE47" s="50" t="str">
        <f ca="1">IF(AND('Mapa final'!$Y$19="Muy Baja",'Mapa final'!$AA$19="Mayor"),CONCATENATE("R2C",'Mapa final'!$O$19),"")</f>
        <v/>
      </c>
      <c r="AF47" s="50" t="str">
        <f>IF(AND('Mapa final'!$Y$20="Muy Baja",'Mapa final'!$AA$20="Mayor"),CONCATENATE("R2C",'Mapa final'!$O$20),"")</f>
        <v/>
      </c>
      <c r="AG47" s="51" t="str">
        <f>IF(AND('Mapa final'!$Y$21="Muy Baja",'Mapa final'!$AA$21="Mayor"),CONCATENATE("R2C",'Mapa final'!$O$21),"")</f>
        <v/>
      </c>
      <c r="AH47" s="52" t="str">
        <f ca="1">IF(AND('Mapa final'!$Y$16="Muy Baja",'Mapa final'!$AA$16="Catastrófico"),CONCATENATE("R2C",'Mapa final'!$O$16),"")</f>
        <v/>
      </c>
      <c r="AI47" s="53" t="str">
        <f ca="1">IF(AND('Mapa final'!$Y$17="Muy Baja",'Mapa final'!$AA$17="Catastrófico"),CONCATENATE("R2C",'Mapa final'!$O$17),"")</f>
        <v/>
      </c>
      <c r="AJ47" s="53" t="str">
        <f ca="1">IF(AND('Mapa final'!$Y$18="Muy Baja",'Mapa final'!$AA$18="Catastrófico"),CONCATENATE("R2C",'Mapa final'!$O$18),"")</f>
        <v/>
      </c>
      <c r="AK47" s="53" t="str">
        <f ca="1">IF(AND('Mapa final'!$Y$19="Muy Baja",'Mapa final'!$AA$19="Catastrófico"),CONCATENATE("R2C",'Mapa final'!$O$19),"")</f>
        <v/>
      </c>
      <c r="AL47" s="53" t="str">
        <f>IF(AND('Mapa final'!$Y$20="Muy Baja",'Mapa final'!$AA$20="Catastrófico"),CONCATENATE("R2C",'Mapa final'!$O$20),"")</f>
        <v/>
      </c>
      <c r="AM47" s="54" t="str">
        <f>IF(AND('Mapa final'!$Y$21="Muy Baja",'Mapa final'!$AA$21="Catastrófico"),CONCATENATE("R2C",'Mapa final'!$O$21),"")</f>
        <v/>
      </c>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ht="15" customHeight="1" x14ac:dyDescent="0.25">
      <c r="A48" s="80"/>
      <c r="B48" s="351"/>
      <c r="C48" s="351"/>
      <c r="D48" s="352"/>
      <c r="E48" s="448"/>
      <c r="F48" s="449"/>
      <c r="G48" s="449"/>
      <c r="H48" s="449"/>
      <c r="I48" s="465"/>
      <c r="J48" s="73" t="str">
        <f ca="1">IF(AND('Mapa final'!$Y$22="Muy Baja",'Mapa final'!$AA$22="Leve"),CONCATENATE("R3C",'Mapa final'!$O$22),"")</f>
        <v/>
      </c>
      <c r="K48" s="74" t="str">
        <f ca="1">IF(AND('Mapa final'!$Y$23="Muy Baja",'Mapa final'!$AA$23="Leve"),CONCATENATE("R3C",'Mapa final'!$O$23),"")</f>
        <v/>
      </c>
      <c r="L48" s="74" t="str">
        <f ca="1">IF(AND('Mapa final'!$Y$24="Muy Baja",'Mapa final'!$AA$24="Leve"),CONCATENATE("R3C",'Mapa final'!$O$24),"")</f>
        <v/>
      </c>
      <c r="M48" s="74" t="str">
        <f>IF(AND('Mapa final'!$Y$25="Muy Baja",'Mapa final'!$AA$25="Leve"),CONCATENATE("R3C",'Mapa final'!$O$25),"")</f>
        <v/>
      </c>
      <c r="N48" s="74" t="str">
        <f>IF(AND('Mapa final'!$Y$26="Muy Baja",'Mapa final'!$AA$26="Leve"),CONCATENATE("R3C",'Mapa final'!$O$26),"")</f>
        <v/>
      </c>
      <c r="O48" s="75" t="str">
        <f>IF(AND('Mapa final'!$Y$27="Muy Baja",'Mapa final'!$AA$27="Leve"),CONCATENATE("R3C",'Mapa final'!$O$27),"")</f>
        <v/>
      </c>
      <c r="P48" s="73" t="str">
        <f ca="1">IF(AND('Mapa final'!$Y$22="Muy Baja",'Mapa final'!$AA$22="Menor"),CONCATENATE("R3C",'Mapa final'!$O$22),"")</f>
        <v/>
      </c>
      <c r="Q48" s="74" t="str">
        <f ca="1">IF(AND('Mapa final'!$Y$23="Muy Baja",'Mapa final'!$AA$23="Menor"),CONCATENATE("R3C",'Mapa final'!$O$23),"")</f>
        <v/>
      </c>
      <c r="R48" s="74" t="str">
        <f ca="1">IF(AND('Mapa final'!$Y$24="Muy Baja",'Mapa final'!$AA$24="Menor"),CONCATENATE("R3C",'Mapa final'!$O$24),"")</f>
        <v/>
      </c>
      <c r="S48" s="74" t="str">
        <f>IF(AND('Mapa final'!$Y$25="Muy Baja",'Mapa final'!$AA$25="Menor"),CONCATENATE("R3C",'Mapa final'!$O$25),"")</f>
        <v/>
      </c>
      <c r="T48" s="74" t="str">
        <f>IF(AND('Mapa final'!$Y$26="Muy Baja",'Mapa final'!$AA$26="Menor"),CONCATENATE("R3C",'Mapa final'!$O$26),"")</f>
        <v/>
      </c>
      <c r="U48" s="75" t="str">
        <f>IF(AND('Mapa final'!$Y$27="Muy Baja",'Mapa final'!$AA$27="Menor"),CONCATENATE("R3C",'Mapa final'!$O$27),"")</f>
        <v/>
      </c>
      <c r="V48" s="64" t="str">
        <f ca="1">IF(AND('Mapa final'!$Y$22="Muy Baja",'Mapa final'!$AA$22="Moderado"),CONCATENATE("R3C",'Mapa final'!$O$22),"")</f>
        <v/>
      </c>
      <c r="W48" s="65" t="str">
        <f ca="1">IF(AND('Mapa final'!$Y$23="Muy Baja",'Mapa final'!$AA$23="Moderado"),CONCATENATE("R3C",'Mapa final'!$O$23),"")</f>
        <v/>
      </c>
      <c r="X48" s="65" t="str">
        <f ca="1">IF(AND('Mapa final'!$Y$24="Muy Baja",'Mapa final'!$AA$24="Moderado"),CONCATENATE("R3C",'Mapa final'!$O$24),"")</f>
        <v>R3C3</v>
      </c>
      <c r="Y48" s="65" t="str">
        <f>IF(AND('Mapa final'!$Y$25="Muy Baja",'Mapa final'!$AA$25="Moderado"),CONCATENATE("R3C",'Mapa final'!$O$25),"")</f>
        <v/>
      </c>
      <c r="Z48" s="65" t="str">
        <f>IF(AND('Mapa final'!$Y$26="Muy Baja",'Mapa final'!$AA$26="Moderado"),CONCATENATE("R3C",'Mapa final'!$O$26),"")</f>
        <v/>
      </c>
      <c r="AA48" s="66" t="str">
        <f>IF(AND('Mapa final'!$Y$27="Muy Baja",'Mapa final'!$AA$27="Moderado"),CONCATENATE("R3C",'Mapa final'!$O$27),"")</f>
        <v/>
      </c>
      <c r="AB48" s="49" t="str">
        <f ca="1">IF(AND('Mapa final'!$Y$22="Muy Baja",'Mapa final'!$AA$22="Mayor"),CONCATENATE("R3C",'Mapa final'!$O$22),"")</f>
        <v/>
      </c>
      <c r="AC48" s="50" t="str">
        <f ca="1">IF(AND('Mapa final'!$Y$23="Muy Baja",'Mapa final'!$AA$23="Mayor"),CONCATENATE("R3C",'Mapa final'!$O$23),"")</f>
        <v/>
      </c>
      <c r="AD48" s="50" t="str">
        <f ca="1">IF(AND('Mapa final'!$Y$24="Muy Baja",'Mapa final'!$AA$24="Mayor"),CONCATENATE("R3C",'Mapa final'!$O$24),"")</f>
        <v/>
      </c>
      <c r="AE48" s="50" t="str">
        <f>IF(AND('Mapa final'!$Y$25="Muy Baja",'Mapa final'!$AA$25="Mayor"),CONCATENATE("R3C",'Mapa final'!$O$25),"")</f>
        <v/>
      </c>
      <c r="AF48" s="50" t="str">
        <f>IF(AND('Mapa final'!$Y$26="Muy Baja",'Mapa final'!$AA$26="Mayor"),CONCATENATE("R3C",'Mapa final'!$O$26),"")</f>
        <v/>
      </c>
      <c r="AG48" s="51" t="str">
        <f>IF(AND('Mapa final'!$Y$27="Muy Baja",'Mapa final'!$AA$27="Mayor"),CONCATENATE("R3C",'Mapa final'!$O$27),"")</f>
        <v/>
      </c>
      <c r="AH48" s="52" t="str">
        <f ca="1">IF(AND('Mapa final'!$Y$22="Muy Baja",'Mapa final'!$AA$22="Catastrófico"),CONCATENATE("R3C",'Mapa final'!$O$22),"")</f>
        <v/>
      </c>
      <c r="AI48" s="53" t="str">
        <f ca="1">IF(AND('Mapa final'!$Y$23="Muy Baja",'Mapa final'!$AA$23="Catastrófico"),CONCATENATE("R3C",'Mapa final'!$O$23),"")</f>
        <v/>
      </c>
      <c r="AJ48" s="53" t="str">
        <f ca="1">IF(AND('Mapa final'!$Y$24="Muy Baja",'Mapa final'!$AA$24="Catastrófico"),CONCATENATE("R3C",'Mapa final'!$O$24),"")</f>
        <v/>
      </c>
      <c r="AK48" s="53" t="str">
        <f>IF(AND('Mapa final'!$Y$25="Muy Baja",'Mapa final'!$AA$25="Catastrófico"),CONCATENATE("R3C",'Mapa final'!$O$25),"")</f>
        <v/>
      </c>
      <c r="AL48" s="53" t="str">
        <f>IF(AND('Mapa final'!$Y$26="Muy Baja",'Mapa final'!$AA$26="Catastrófico"),CONCATENATE("R3C",'Mapa final'!$O$26),"")</f>
        <v/>
      </c>
      <c r="AM48" s="54" t="str">
        <f>IF(AND('Mapa final'!$Y$27="Muy Baja",'Mapa final'!$AA$27="Catastrófico"),CONCATENATE("R3C",'Mapa final'!$O$27),"")</f>
        <v/>
      </c>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ht="15" customHeight="1" x14ac:dyDescent="0.25">
      <c r="A49" s="80"/>
      <c r="B49" s="351"/>
      <c r="C49" s="351"/>
      <c r="D49" s="352"/>
      <c r="E49" s="450"/>
      <c r="F49" s="449"/>
      <c r="G49" s="449"/>
      <c r="H49" s="449"/>
      <c r="I49" s="465"/>
      <c r="J49" s="73" t="str">
        <f ca="1">IF(AND('Mapa final'!$Y$28="Muy Baja",'Mapa final'!$AA$28="Leve"),CONCATENATE("R4C",'Mapa final'!$O$28),"")</f>
        <v/>
      </c>
      <c r="K49" s="74" t="str">
        <f>IF(AND('Mapa final'!$Y$29="Muy Baja",'Mapa final'!$AA$29="Leve"),CONCATENATE("R4C",'Mapa final'!$O$29),"")</f>
        <v/>
      </c>
      <c r="L49" s="74" t="str">
        <f>IF(AND('Mapa final'!$Y$30="Muy Baja",'Mapa final'!$AA$30="Leve"),CONCATENATE("R4C",'Mapa final'!$O$30),"")</f>
        <v/>
      </c>
      <c r="M49" s="74" t="str">
        <f>IF(AND('Mapa final'!$Y$31="Muy Baja",'Mapa final'!$AA$31="Leve"),CONCATENATE("R4C",'Mapa final'!$O$31),"")</f>
        <v/>
      </c>
      <c r="N49" s="74" t="str">
        <f>IF(AND('Mapa final'!$Y$32="Muy Baja",'Mapa final'!$AA$32="Leve"),CONCATENATE("R4C",'Mapa final'!$O$32),"")</f>
        <v/>
      </c>
      <c r="O49" s="75" t="str">
        <f>IF(AND('Mapa final'!$Y$33="Muy Baja",'Mapa final'!$AA$33="Leve"),CONCATENATE("R4C",'Mapa final'!$O$33),"")</f>
        <v/>
      </c>
      <c r="P49" s="73" t="str">
        <f ca="1">IF(AND('Mapa final'!$Y$28="Muy Baja",'Mapa final'!$AA$28="Menor"),CONCATENATE("R4C",'Mapa final'!$O$28),"")</f>
        <v/>
      </c>
      <c r="Q49" s="74" t="str">
        <f>IF(AND('Mapa final'!$Y$29="Muy Baja",'Mapa final'!$AA$29="Menor"),CONCATENATE("R4C",'Mapa final'!$O$29),"")</f>
        <v/>
      </c>
      <c r="R49" s="74" t="str">
        <f>IF(AND('Mapa final'!$Y$30="Muy Baja",'Mapa final'!$AA$30="Menor"),CONCATENATE("R4C",'Mapa final'!$O$30),"")</f>
        <v/>
      </c>
      <c r="S49" s="74" t="str">
        <f>IF(AND('Mapa final'!$Y$31="Muy Baja",'Mapa final'!$AA$31="Menor"),CONCATENATE("R4C",'Mapa final'!$O$31),"")</f>
        <v/>
      </c>
      <c r="T49" s="74" t="str">
        <f>IF(AND('Mapa final'!$Y$32="Muy Baja",'Mapa final'!$AA$32="Menor"),CONCATENATE("R4C",'Mapa final'!$O$32),"")</f>
        <v/>
      </c>
      <c r="U49" s="75" t="str">
        <f>IF(AND('Mapa final'!$Y$33="Muy Baja",'Mapa final'!$AA$33="Menor"),CONCATENATE("R4C",'Mapa final'!$O$33),"")</f>
        <v/>
      </c>
      <c r="V49" s="64" t="str">
        <f ca="1">IF(AND('Mapa final'!$Y$28="Muy Baja",'Mapa final'!$AA$28="Moderado"),CONCATENATE("R4C",'Mapa final'!$O$28),"")</f>
        <v/>
      </c>
      <c r="W49" s="65" t="str">
        <f>IF(AND('Mapa final'!$Y$29="Muy Baja",'Mapa final'!$AA$29="Moderado"),CONCATENATE("R4C",'Mapa final'!$O$29),"")</f>
        <v/>
      </c>
      <c r="X49" s="65" t="str">
        <f>IF(AND('Mapa final'!$Y$30="Muy Baja",'Mapa final'!$AA$30="Moderado"),CONCATENATE("R4C",'Mapa final'!$O$30),"")</f>
        <v/>
      </c>
      <c r="Y49" s="65" t="str">
        <f>IF(AND('Mapa final'!$Y$31="Muy Baja",'Mapa final'!$AA$31="Moderado"),CONCATENATE("R4C",'Mapa final'!$O$31),"")</f>
        <v/>
      </c>
      <c r="Z49" s="65" t="str">
        <f>IF(AND('Mapa final'!$Y$32="Muy Baja",'Mapa final'!$AA$32="Moderado"),CONCATENATE("R4C",'Mapa final'!$O$32),"")</f>
        <v/>
      </c>
      <c r="AA49" s="66" t="str">
        <f>IF(AND('Mapa final'!$Y$33="Muy Baja",'Mapa final'!$AA$33="Moderado"),CONCATENATE("R4C",'Mapa final'!$O$33),"")</f>
        <v/>
      </c>
      <c r="AB49" s="49" t="str">
        <f ca="1">IF(AND('Mapa final'!$Y$28="Muy Baja",'Mapa final'!$AA$28="Mayor"),CONCATENATE("R4C",'Mapa final'!$O$28),"")</f>
        <v/>
      </c>
      <c r="AC49" s="50" t="str">
        <f>IF(AND('Mapa final'!$Y$29="Muy Baja",'Mapa final'!$AA$29="Mayor"),CONCATENATE("R4C",'Mapa final'!$O$29),"")</f>
        <v/>
      </c>
      <c r="AD49" s="50" t="str">
        <f>IF(AND('Mapa final'!$Y$30="Muy Baja",'Mapa final'!$AA$30="Mayor"),CONCATENATE("R4C",'Mapa final'!$O$30),"")</f>
        <v/>
      </c>
      <c r="AE49" s="50" t="str">
        <f>IF(AND('Mapa final'!$Y$31="Muy Baja",'Mapa final'!$AA$31="Mayor"),CONCATENATE("R4C",'Mapa final'!$O$31),"")</f>
        <v/>
      </c>
      <c r="AF49" s="50" t="str">
        <f>IF(AND('Mapa final'!$Y$32="Muy Baja",'Mapa final'!$AA$32="Mayor"),CONCATENATE("R4C",'Mapa final'!$O$32),"")</f>
        <v/>
      </c>
      <c r="AG49" s="51" t="str">
        <f>IF(AND('Mapa final'!$Y$33="Muy Baja",'Mapa final'!$AA$33="Mayor"),CONCATENATE("R4C",'Mapa final'!$O$33),"")</f>
        <v/>
      </c>
      <c r="AH49" s="52" t="str">
        <f ca="1">IF(AND('Mapa final'!$Y$28="Muy Baja",'Mapa final'!$AA$28="Catastrófico"),CONCATENATE("R4C",'Mapa final'!$O$28),"")</f>
        <v/>
      </c>
      <c r="AI49" s="53" t="str">
        <f>IF(AND('Mapa final'!$Y$29="Muy Baja",'Mapa final'!$AA$29="Catastrófico"),CONCATENATE("R4C",'Mapa final'!$O$29),"")</f>
        <v/>
      </c>
      <c r="AJ49" s="53" t="str">
        <f>IF(AND('Mapa final'!$Y$30="Muy Baja",'Mapa final'!$AA$30="Catastrófico"),CONCATENATE("R4C",'Mapa final'!$O$30),"")</f>
        <v/>
      </c>
      <c r="AK49" s="53" t="str">
        <f>IF(AND('Mapa final'!$Y$31="Muy Baja",'Mapa final'!$AA$31="Catastrófico"),CONCATENATE("R4C",'Mapa final'!$O$31),"")</f>
        <v/>
      </c>
      <c r="AL49" s="53" t="str">
        <f>IF(AND('Mapa final'!$Y$32="Muy Baja",'Mapa final'!$AA$32="Catastrófico"),CONCATENATE("R4C",'Mapa final'!$O$32),"")</f>
        <v/>
      </c>
      <c r="AM49" s="54" t="str">
        <f>IF(AND('Mapa final'!$Y$33="Muy Baja",'Mapa final'!$AA$33="Catastrófico"),CONCATENATE("R4C",'Mapa final'!$O$33),"")</f>
        <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ht="15" customHeight="1" x14ac:dyDescent="0.25">
      <c r="A50" s="80"/>
      <c r="B50" s="351"/>
      <c r="C50" s="351"/>
      <c r="D50" s="352"/>
      <c r="E50" s="450"/>
      <c r="F50" s="449"/>
      <c r="G50" s="449"/>
      <c r="H50" s="449"/>
      <c r="I50" s="465"/>
      <c r="J50" s="73" t="str">
        <f>IF(AND('Mapa final'!$Y$34="Muy Baja",'Mapa final'!$AA$34="Leve"),CONCATENATE("R5C",'Mapa final'!$O$34),"")</f>
        <v/>
      </c>
      <c r="K50" s="74" t="str">
        <f>IF(AND('Mapa final'!$Y$35="Muy Baja",'Mapa final'!$AA$35="Leve"),CONCATENATE("R5C",'Mapa final'!$O$35),"")</f>
        <v/>
      </c>
      <c r="L50" s="74" t="str">
        <f>IF(AND('Mapa final'!$Y$36="Muy Baja",'Mapa final'!$AA$36="Leve"),CONCATENATE("R5C",'Mapa final'!$O$36),"")</f>
        <v/>
      </c>
      <c r="M50" s="74" t="str">
        <f>IF(AND('Mapa final'!$Y$37="Muy Baja",'Mapa final'!$AA$37="Leve"),CONCATENATE("R5C",'Mapa final'!$O$37),"")</f>
        <v/>
      </c>
      <c r="N50" s="74" t="str">
        <f>IF(AND('Mapa final'!$Y$38="Muy Baja",'Mapa final'!$AA$38="Leve"),CONCATENATE("R5C",'Mapa final'!$O$38),"")</f>
        <v/>
      </c>
      <c r="O50" s="75" t="str">
        <f>IF(AND('Mapa final'!$Y$39="Muy Baja",'Mapa final'!$AA$39="Leve"),CONCATENATE("R5C",'Mapa final'!$O$39),"")</f>
        <v/>
      </c>
      <c r="P50" s="73" t="str">
        <f>IF(AND('Mapa final'!$Y$34="Muy Baja",'Mapa final'!$AA$34="Menor"),CONCATENATE("R5C",'Mapa final'!$O$34),"")</f>
        <v/>
      </c>
      <c r="Q50" s="74" t="str">
        <f>IF(AND('Mapa final'!$Y$35="Muy Baja",'Mapa final'!$AA$35="Menor"),CONCATENATE("R5C",'Mapa final'!$O$35),"")</f>
        <v/>
      </c>
      <c r="R50" s="74" t="str">
        <f>IF(AND('Mapa final'!$Y$36="Muy Baja",'Mapa final'!$AA$36="Menor"),CONCATENATE("R5C",'Mapa final'!$O$36),"")</f>
        <v/>
      </c>
      <c r="S50" s="74" t="str">
        <f>IF(AND('Mapa final'!$Y$37="Muy Baja",'Mapa final'!$AA$37="Menor"),CONCATENATE("R5C",'Mapa final'!$O$37),"")</f>
        <v/>
      </c>
      <c r="T50" s="74" t="str">
        <f>IF(AND('Mapa final'!$Y$38="Muy Baja",'Mapa final'!$AA$38="Menor"),CONCATENATE("R5C",'Mapa final'!$O$38),"")</f>
        <v/>
      </c>
      <c r="U50" s="75" t="str">
        <f>IF(AND('Mapa final'!$Y$39="Muy Baja",'Mapa final'!$AA$39="Menor"),CONCATENATE("R5C",'Mapa final'!$O$39),"")</f>
        <v/>
      </c>
      <c r="V50" s="64" t="str">
        <f>IF(AND('Mapa final'!$Y$34="Muy Baja",'Mapa final'!$AA$34="Moderado"),CONCATENATE("R5C",'Mapa final'!$O$34),"")</f>
        <v/>
      </c>
      <c r="W50" s="65" t="str">
        <f>IF(AND('Mapa final'!$Y$35="Muy Baja",'Mapa final'!$AA$35="Moderado"),CONCATENATE("R5C",'Mapa final'!$O$35),"")</f>
        <v/>
      </c>
      <c r="X50" s="65" t="str">
        <f>IF(AND('Mapa final'!$Y$36="Muy Baja",'Mapa final'!$AA$36="Moderado"),CONCATENATE("R5C",'Mapa final'!$O$36),"")</f>
        <v/>
      </c>
      <c r="Y50" s="65" t="str">
        <f>IF(AND('Mapa final'!$Y$37="Muy Baja",'Mapa final'!$AA$37="Moderado"),CONCATENATE("R5C",'Mapa final'!$O$37),"")</f>
        <v/>
      </c>
      <c r="Z50" s="65" t="str">
        <f>IF(AND('Mapa final'!$Y$38="Muy Baja",'Mapa final'!$AA$38="Moderado"),CONCATENATE("R5C",'Mapa final'!$O$38),"")</f>
        <v/>
      </c>
      <c r="AA50" s="66" t="str">
        <f>IF(AND('Mapa final'!$Y$39="Muy Baja",'Mapa final'!$AA$39="Moderado"),CONCATENATE("R5C",'Mapa final'!$O$39),"")</f>
        <v/>
      </c>
      <c r="AB50" s="49" t="str">
        <f>IF(AND('Mapa final'!$Y$34="Muy Baja",'Mapa final'!$AA$34="Mayor"),CONCATENATE("R5C",'Mapa final'!$O$34),"")</f>
        <v/>
      </c>
      <c r="AC50" s="50" t="str">
        <f>IF(AND('Mapa final'!$Y$35="Muy Baja",'Mapa final'!$AA$35="Mayor"),CONCATENATE("R5C",'Mapa final'!$O$35),"")</f>
        <v/>
      </c>
      <c r="AD50" s="50" t="str">
        <f>IF(AND('Mapa final'!$Y$36="Muy Baja",'Mapa final'!$AA$36="Mayor"),CONCATENATE("R5C",'Mapa final'!$O$36),"")</f>
        <v/>
      </c>
      <c r="AE50" s="50" t="str">
        <f>IF(AND('Mapa final'!$Y$37="Muy Baja",'Mapa final'!$AA$37="Mayor"),CONCATENATE("R5C",'Mapa final'!$O$37),"")</f>
        <v/>
      </c>
      <c r="AF50" s="50" t="str">
        <f>IF(AND('Mapa final'!$Y$38="Muy Baja",'Mapa final'!$AA$38="Mayor"),CONCATENATE("R5C",'Mapa final'!$O$38),"")</f>
        <v/>
      </c>
      <c r="AG50" s="51" t="str">
        <f>IF(AND('Mapa final'!$Y$39="Muy Baja",'Mapa final'!$AA$39="Mayor"),CONCATENATE("R5C",'Mapa final'!$O$39),"")</f>
        <v/>
      </c>
      <c r="AH50" s="52" t="str">
        <f>IF(AND('Mapa final'!$Y$34="Muy Baja",'Mapa final'!$AA$34="Catastrófico"),CONCATENATE("R5C",'Mapa final'!$O$34),"")</f>
        <v/>
      </c>
      <c r="AI50" s="53" t="str">
        <f>IF(AND('Mapa final'!$Y$35="Muy Baja",'Mapa final'!$AA$35="Catastrófico"),CONCATENATE("R5C",'Mapa final'!$O$35),"")</f>
        <v/>
      </c>
      <c r="AJ50" s="53" t="str">
        <f>IF(AND('Mapa final'!$Y$36="Muy Baja",'Mapa final'!$AA$36="Catastrófico"),CONCATENATE("R5C",'Mapa final'!$O$36),"")</f>
        <v/>
      </c>
      <c r="AK50" s="53" t="str">
        <f>IF(AND('Mapa final'!$Y$37="Muy Baja",'Mapa final'!$AA$37="Catastrófico"),CONCATENATE("R5C",'Mapa final'!$O$37),"")</f>
        <v/>
      </c>
      <c r="AL50" s="53" t="str">
        <f>IF(AND('Mapa final'!$Y$38="Muy Baja",'Mapa final'!$AA$38="Catastrófico"),CONCATENATE("R5C",'Mapa final'!$O$38),"")</f>
        <v/>
      </c>
      <c r="AM50" s="54" t="str">
        <f>IF(AND('Mapa final'!$Y$39="Muy Baja",'Mapa final'!$AA$39="Catastrófico"),CONCATENATE("R5C",'Mapa final'!$O$39),"")</f>
        <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 customHeight="1" x14ac:dyDescent="0.25">
      <c r="A51" s="80"/>
      <c r="B51" s="351"/>
      <c r="C51" s="351"/>
      <c r="D51" s="352"/>
      <c r="E51" s="450"/>
      <c r="F51" s="449"/>
      <c r="G51" s="449"/>
      <c r="H51" s="449"/>
      <c r="I51" s="465"/>
      <c r="J51" s="73" t="str">
        <f>IF(AND('Mapa final'!$Y$40="Muy Baja",'Mapa final'!$AA$40="Leve"),CONCATENATE("R6C",'Mapa final'!$O$40),"")</f>
        <v/>
      </c>
      <c r="K51" s="74" t="str">
        <f>IF(AND('Mapa final'!$Y$41="Muy Baja",'Mapa final'!$AA$41="Leve"),CONCATENATE("R6C",'Mapa final'!$O$41),"")</f>
        <v/>
      </c>
      <c r="L51" s="74" t="str">
        <f>IF(AND('Mapa final'!$Y$42="Muy Baja",'Mapa final'!$AA$42="Leve"),CONCATENATE("R6C",'Mapa final'!$O$42),"")</f>
        <v/>
      </c>
      <c r="M51" s="74" t="str">
        <f>IF(AND('Mapa final'!$Y$43="Muy Baja",'Mapa final'!$AA$43="Leve"),CONCATENATE("R6C",'Mapa final'!$O$43),"")</f>
        <v/>
      </c>
      <c r="N51" s="74" t="str">
        <f>IF(AND('Mapa final'!$Y$44="Muy Baja",'Mapa final'!$AA$44="Leve"),CONCATENATE("R6C",'Mapa final'!$O$44),"")</f>
        <v/>
      </c>
      <c r="O51" s="75" t="str">
        <f>IF(AND('Mapa final'!$Y$45="Muy Baja",'Mapa final'!$AA$45="Leve"),CONCATENATE("R6C",'Mapa final'!$O$45),"")</f>
        <v/>
      </c>
      <c r="P51" s="73" t="str">
        <f>IF(AND('Mapa final'!$Y$40="Muy Baja",'Mapa final'!$AA$40="Menor"),CONCATENATE("R6C",'Mapa final'!$O$40),"")</f>
        <v/>
      </c>
      <c r="Q51" s="74" t="str">
        <f>IF(AND('Mapa final'!$Y$41="Muy Baja",'Mapa final'!$AA$41="Menor"),CONCATENATE("R6C",'Mapa final'!$O$41),"")</f>
        <v/>
      </c>
      <c r="R51" s="74" t="str">
        <f>IF(AND('Mapa final'!$Y$42="Muy Baja",'Mapa final'!$AA$42="Menor"),CONCATENATE("R6C",'Mapa final'!$O$42),"")</f>
        <v/>
      </c>
      <c r="S51" s="74" t="str">
        <f>IF(AND('Mapa final'!$Y$43="Muy Baja",'Mapa final'!$AA$43="Menor"),CONCATENATE("R6C",'Mapa final'!$O$43),"")</f>
        <v/>
      </c>
      <c r="T51" s="74" t="str">
        <f>IF(AND('Mapa final'!$Y$44="Muy Baja",'Mapa final'!$AA$44="Menor"),CONCATENATE("R6C",'Mapa final'!$O$44),"")</f>
        <v/>
      </c>
      <c r="U51" s="75" t="str">
        <f>IF(AND('Mapa final'!$Y$45="Muy Baja",'Mapa final'!$AA$45="Menor"),CONCATENATE("R6C",'Mapa final'!$O$45),"")</f>
        <v/>
      </c>
      <c r="V51" s="64" t="str">
        <f>IF(AND('Mapa final'!$Y$40="Muy Baja",'Mapa final'!$AA$40="Moderado"),CONCATENATE("R6C",'Mapa final'!$O$40),"")</f>
        <v/>
      </c>
      <c r="W51" s="65" t="str">
        <f>IF(AND('Mapa final'!$Y$41="Muy Baja",'Mapa final'!$AA$41="Moderado"),CONCATENATE("R6C",'Mapa final'!$O$41),"")</f>
        <v/>
      </c>
      <c r="X51" s="65" t="str">
        <f>IF(AND('Mapa final'!$Y$42="Muy Baja",'Mapa final'!$AA$42="Moderado"),CONCATENATE("R6C",'Mapa final'!$O$42),"")</f>
        <v/>
      </c>
      <c r="Y51" s="65" t="str">
        <f>IF(AND('Mapa final'!$Y$43="Muy Baja",'Mapa final'!$AA$43="Moderado"),CONCATENATE("R6C",'Mapa final'!$O$43),"")</f>
        <v/>
      </c>
      <c r="Z51" s="65" t="str">
        <f>IF(AND('Mapa final'!$Y$44="Muy Baja",'Mapa final'!$AA$44="Moderado"),CONCATENATE("R6C",'Mapa final'!$O$44),"")</f>
        <v/>
      </c>
      <c r="AA51" s="66" t="str">
        <f>IF(AND('Mapa final'!$Y$45="Muy Baja",'Mapa final'!$AA$45="Moderado"),CONCATENATE("R6C",'Mapa final'!$O$45),"")</f>
        <v/>
      </c>
      <c r="AB51" s="49" t="str">
        <f>IF(AND('Mapa final'!$Y$40="Muy Baja",'Mapa final'!$AA$40="Mayor"),CONCATENATE("R6C",'Mapa final'!$O$40),"")</f>
        <v/>
      </c>
      <c r="AC51" s="50" t="str">
        <f>IF(AND('Mapa final'!$Y$41="Muy Baja",'Mapa final'!$AA$41="Mayor"),CONCATENATE("R6C",'Mapa final'!$O$41),"")</f>
        <v/>
      </c>
      <c r="AD51" s="50" t="str">
        <f>IF(AND('Mapa final'!$Y$42="Muy Baja",'Mapa final'!$AA$42="Mayor"),CONCATENATE("R6C",'Mapa final'!$O$42),"")</f>
        <v/>
      </c>
      <c r="AE51" s="50" t="str">
        <f>IF(AND('Mapa final'!$Y$43="Muy Baja",'Mapa final'!$AA$43="Mayor"),CONCATENATE("R6C",'Mapa final'!$O$43),"")</f>
        <v/>
      </c>
      <c r="AF51" s="50" t="str">
        <f>IF(AND('Mapa final'!$Y$44="Muy Baja",'Mapa final'!$AA$44="Mayor"),CONCATENATE("R6C",'Mapa final'!$O$44),"")</f>
        <v/>
      </c>
      <c r="AG51" s="51" t="str">
        <f>IF(AND('Mapa final'!$Y$45="Muy Baja",'Mapa final'!$AA$45="Mayor"),CONCATENATE("R6C",'Mapa final'!$O$45),"")</f>
        <v/>
      </c>
      <c r="AH51" s="52" t="str">
        <f>IF(AND('Mapa final'!$Y$40="Muy Baja",'Mapa final'!$AA$40="Catastrófico"),CONCATENATE("R6C",'Mapa final'!$O$40),"")</f>
        <v/>
      </c>
      <c r="AI51" s="53" t="str">
        <f>IF(AND('Mapa final'!$Y$41="Muy Baja",'Mapa final'!$AA$41="Catastrófico"),CONCATENATE("R6C",'Mapa final'!$O$41),"")</f>
        <v/>
      </c>
      <c r="AJ51" s="53" t="str">
        <f>IF(AND('Mapa final'!$Y$42="Muy Baja",'Mapa final'!$AA$42="Catastrófico"),CONCATENATE("R6C",'Mapa final'!$O$42),"")</f>
        <v/>
      </c>
      <c r="AK51" s="53" t="str">
        <f>IF(AND('Mapa final'!$Y$43="Muy Baja",'Mapa final'!$AA$43="Catastrófico"),CONCATENATE("R6C",'Mapa final'!$O$43),"")</f>
        <v/>
      </c>
      <c r="AL51" s="53" t="str">
        <f>IF(AND('Mapa final'!$Y$44="Muy Baja",'Mapa final'!$AA$44="Catastrófico"),CONCATENATE("R6C",'Mapa final'!$O$44),"")</f>
        <v/>
      </c>
      <c r="AM51" s="54" t="str">
        <f>IF(AND('Mapa final'!$Y$45="Muy Baja",'Mapa final'!$AA$45="Catastrófico"),CONCATENATE("R6C",'Mapa final'!$O$45),"")</f>
        <v/>
      </c>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ht="15" customHeight="1" x14ac:dyDescent="0.25">
      <c r="A52" s="80"/>
      <c r="B52" s="351"/>
      <c r="C52" s="351"/>
      <c r="D52" s="352"/>
      <c r="E52" s="450"/>
      <c r="F52" s="449"/>
      <c r="G52" s="449"/>
      <c r="H52" s="449"/>
      <c r="I52" s="465"/>
      <c r="J52" s="73" t="str">
        <f>IF(AND('Mapa final'!$Y$46="Muy Baja",'Mapa final'!$AA$46="Leve"),CONCATENATE("R7C",'Mapa final'!$O$46),"")</f>
        <v/>
      </c>
      <c r="K52" s="74" t="str">
        <f>IF(AND('Mapa final'!$Y$47="Muy Baja",'Mapa final'!$AA$47="Leve"),CONCATENATE("R7C",'Mapa final'!$O$47),"")</f>
        <v/>
      </c>
      <c r="L52" s="74" t="str">
        <f>IF(AND('Mapa final'!$Y$48="Muy Baja",'Mapa final'!$AA$48="Leve"),CONCATENATE("R7C",'Mapa final'!$O$48),"")</f>
        <v/>
      </c>
      <c r="M52" s="74" t="str">
        <f>IF(AND('Mapa final'!$Y$49="Muy Baja",'Mapa final'!$AA$49="Leve"),CONCATENATE("R7C",'Mapa final'!$O$49),"")</f>
        <v/>
      </c>
      <c r="N52" s="74" t="str">
        <f>IF(AND('Mapa final'!$Y$50="Muy Baja",'Mapa final'!$AA$50="Leve"),CONCATENATE("R7C",'Mapa final'!$O$50),"")</f>
        <v/>
      </c>
      <c r="O52" s="75" t="str">
        <f>IF(AND('Mapa final'!$Y$51="Muy Baja",'Mapa final'!$AA$51="Leve"),CONCATENATE("R7C",'Mapa final'!$O$51),"")</f>
        <v/>
      </c>
      <c r="P52" s="73" t="str">
        <f>IF(AND('Mapa final'!$Y$46="Muy Baja",'Mapa final'!$AA$46="Menor"),CONCATENATE("R7C",'Mapa final'!$O$46),"")</f>
        <v/>
      </c>
      <c r="Q52" s="74" t="str">
        <f>IF(AND('Mapa final'!$Y$47="Muy Baja",'Mapa final'!$AA$47="Menor"),CONCATENATE("R7C",'Mapa final'!$O$47),"")</f>
        <v/>
      </c>
      <c r="R52" s="74" t="str">
        <f>IF(AND('Mapa final'!$Y$48="Muy Baja",'Mapa final'!$AA$48="Menor"),CONCATENATE("R7C",'Mapa final'!$O$48),"")</f>
        <v/>
      </c>
      <c r="S52" s="74" t="str">
        <f>IF(AND('Mapa final'!$Y$49="Muy Baja",'Mapa final'!$AA$49="Menor"),CONCATENATE("R7C",'Mapa final'!$O$49),"")</f>
        <v/>
      </c>
      <c r="T52" s="74" t="str">
        <f>IF(AND('Mapa final'!$Y$50="Muy Baja",'Mapa final'!$AA$50="Menor"),CONCATENATE("R7C",'Mapa final'!$O$50),"")</f>
        <v/>
      </c>
      <c r="U52" s="75" t="str">
        <f>IF(AND('Mapa final'!$Y$51="Muy Baja",'Mapa final'!$AA$51="Menor"),CONCATENATE("R7C",'Mapa final'!$O$51),"")</f>
        <v/>
      </c>
      <c r="V52" s="64" t="str">
        <f>IF(AND('Mapa final'!$Y$46="Muy Baja",'Mapa final'!$AA$46="Moderado"),CONCATENATE("R7C",'Mapa final'!$O$46),"")</f>
        <v/>
      </c>
      <c r="W52" s="65" t="str">
        <f>IF(AND('Mapa final'!$Y$47="Muy Baja",'Mapa final'!$AA$47="Moderado"),CONCATENATE("R7C",'Mapa final'!$O$47),"")</f>
        <v/>
      </c>
      <c r="X52" s="65" t="str">
        <f>IF(AND('Mapa final'!$Y$48="Muy Baja",'Mapa final'!$AA$48="Moderado"),CONCATENATE("R7C",'Mapa final'!$O$48),"")</f>
        <v/>
      </c>
      <c r="Y52" s="65" t="str">
        <f>IF(AND('Mapa final'!$Y$49="Muy Baja",'Mapa final'!$AA$49="Moderado"),CONCATENATE("R7C",'Mapa final'!$O$49),"")</f>
        <v/>
      </c>
      <c r="Z52" s="65" t="str">
        <f>IF(AND('Mapa final'!$Y$50="Muy Baja",'Mapa final'!$AA$50="Moderado"),CONCATENATE("R7C",'Mapa final'!$O$50),"")</f>
        <v/>
      </c>
      <c r="AA52" s="66" t="str">
        <f>IF(AND('Mapa final'!$Y$51="Muy Baja",'Mapa final'!$AA$51="Moderado"),CONCATENATE("R7C",'Mapa final'!$O$51),"")</f>
        <v/>
      </c>
      <c r="AB52" s="49" t="str">
        <f>IF(AND('Mapa final'!$Y$46="Muy Baja",'Mapa final'!$AA$46="Mayor"),CONCATENATE("R7C",'Mapa final'!$O$46),"")</f>
        <v/>
      </c>
      <c r="AC52" s="50" t="str">
        <f>IF(AND('Mapa final'!$Y$47="Muy Baja",'Mapa final'!$AA$47="Mayor"),CONCATENATE("R7C",'Mapa final'!$O$47),"")</f>
        <v/>
      </c>
      <c r="AD52" s="50" t="str">
        <f>IF(AND('Mapa final'!$Y$48="Muy Baja",'Mapa final'!$AA$48="Mayor"),CONCATENATE("R7C",'Mapa final'!$O$48),"")</f>
        <v/>
      </c>
      <c r="AE52" s="50" t="str">
        <f>IF(AND('Mapa final'!$Y$49="Muy Baja",'Mapa final'!$AA$49="Mayor"),CONCATENATE("R7C",'Mapa final'!$O$49),"")</f>
        <v/>
      </c>
      <c r="AF52" s="50" t="str">
        <f>IF(AND('Mapa final'!$Y$50="Muy Baja",'Mapa final'!$AA$50="Mayor"),CONCATENATE("R7C",'Mapa final'!$O$50),"")</f>
        <v/>
      </c>
      <c r="AG52" s="51" t="str">
        <f>IF(AND('Mapa final'!$Y$51="Muy Baja",'Mapa final'!$AA$51="Mayor"),CONCATENATE("R7C",'Mapa final'!$O$51),"")</f>
        <v/>
      </c>
      <c r="AH52" s="52" t="str">
        <f>IF(AND('Mapa final'!$Y$46="Muy Baja",'Mapa final'!$AA$46="Catastrófico"),CONCATENATE("R7C",'Mapa final'!$O$46),"")</f>
        <v/>
      </c>
      <c r="AI52" s="53" t="str">
        <f>IF(AND('Mapa final'!$Y$47="Muy Baja",'Mapa final'!$AA$47="Catastrófico"),CONCATENATE("R7C",'Mapa final'!$O$47),"")</f>
        <v/>
      </c>
      <c r="AJ52" s="53" t="str">
        <f>IF(AND('Mapa final'!$Y$48="Muy Baja",'Mapa final'!$AA$48="Catastrófico"),CONCATENATE("R7C",'Mapa final'!$O$48),"")</f>
        <v/>
      </c>
      <c r="AK52" s="53" t="str">
        <f>IF(AND('Mapa final'!$Y$49="Muy Baja",'Mapa final'!$AA$49="Catastrófico"),CONCATENATE("R7C",'Mapa final'!$O$49),"")</f>
        <v/>
      </c>
      <c r="AL52" s="53" t="str">
        <f>IF(AND('Mapa final'!$Y$50="Muy Baja",'Mapa final'!$AA$50="Catastrófico"),CONCATENATE("R7C",'Mapa final'!$O$50),"")</f>
        <v/>
      </c>
      <c r="AM52" s="54" t="str">
        <f>IF(AND('Mapa final'!$Y$51="Muy Baja",'Mapa final'!$AA$51="Catastrófico"),CONCATENATE("R7C",'Mapa final'!$O$51),"")</f>
        <v/>
      </c>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25">
      <c r="A53" s="80"/>
      <c r="B53" s="351"/>
      <c r="C53" s="351"/>
      <c r="D53" s="352"/>
      <c r="E53" s="450"/>
      <c r="F53" s="449"/>
      <c r="G53" s="449"/>
      <c r="H53" s="449"/>
      <c r="I53" s="465"/>
      <c r="J53" s="73" t="str">
        <f>IF(AND('Mapa final'!$Y$52="Muy Baja",'Mapa final'!$AA$52="Leve"),CONCATENATE("R8C",'Mapa final'!$O$52),"")</f>
        <v/>
      </c>
      <c r="K53" s="74" t="str">
        <f>IF(AND('Mapa final'!$Y$53="Muy Baja",'Mapa final'!$AA$53="Leve"),CONCATENATE("R8C",'Mapa final'!$O$53),"")</f>
        <v/>
      </c>
      <c r="L53" s="74" t="str">
        <f>IF(AND('Mapa final'!$Y$54="Muy Baja",'Mapa final'!$AA$54="Leve"),CONCATENATE("R8C",'Mapa final'!$O$54),"")</f>
        <v/>
      </c>
      <c r="M53" s="74" t="str">
        <f>IF(AND('Mapa final'!$Y$55="Muy Baja",'Mapa final'!$AA$55="Leve"),CONCATENATE("R8C",'Mapa final'!$O$55),"")</f>
        <v/>
      </c>
      <c r="N53" s="74" t="str">
        <f>IF(AND('Mapa final'!$Y$56="Muy Baja",'Mapa final'!$AA$56="Leve"),CONCATENATE("R8C",'Mapa final'!$O$56),"")</f>
        <v/>
      </c>
      <c r="O53" s="75" t="str">
        <f>IF(AND('Mapa final'!$Y$57="Muy Baja",'Mapa final'!$AA$57="Leve"),CONCATENATE("R8C",'Mapa final'!$O$57),"")</f>
        <v/>
      </c>
      <c r="P53" s="73" t="str">
        <f>IF(AND('Mapa final'!$Y$52="Muy Baja",'Mapa final'!$AA$52="Menor"),CONCATENATE("R8C",'Mapa final'!$O$52),"")</f>
        <v/>
      </c>
      <c r="Q53" s="74" t="str">
        <f>IF(AND('Mapa final'!$Y$53="Muy Baja",'Mapa final'!$AA$53="Menor"),CONCATENATE("R8C",'Mapa final'!$O$53),"")</f>
        <v/>
      </c>
      <c r="R53" s="74" t="str">
        <f>IF(AND('Mapa final'!$Y$54="Muy Baja",'Mapa final'!$AA$54="Menor"),CONCATENATE("R8C",'Mapa final'!$O$54),"")</f>
        <v/>
      </c>
      <c r="S53" s="74" t="str">
        <f>IF(AND('Mapa final'!$Y$55="Muy Baja",'Mapa final'!$AA$55="Menor"),CONCATENATE("R8C",'Mapa final'!$O$55),"")</f>
        <v/>
      </c>
      <c r="T53" s="74" t="str">
        <f>IF(AND('Mapa final'!$Y$56="Muy Baja",'Mapa final'!$AA$56="Menor"),CONCATENATE("R8C",'Mapa final'!$O$56),"")</f>
        <v/>
      </c>
      <c r="U53" s="75" t="str">
        <f>IF(AND('Mapa final'!$Y$57="Muy Baja",'Mapa final'!$AA$57="Menor"),CONCATENATE("R8C",'Mapa final'!$O$57),"")</f>
        <v/>
      </c>
      <c r="V53" s="64" t="str">
        <f>IF(AND('Mapa final'!$Y$52="Muy Baja",'Mapa final'!$AA$52="Moderado"),CONCATENATE("R8C",'Mapa final'!$O$52),"")</f>
        <v/>
      </c>
      <c r="W53" s="65" t="str">
        <f>IF(AND('Mapa final'!$Y$53="Muy Baja",'Mapa final'!$AA$53="Moderado"),CONCATENATE("R8C",'Mapa final'!$O$53),"")</f>
        <v/>
      </c>
      <c r="X53" s="65" t="str">
        <f>IF(AND('Mapa final'!$Y$54="Muy Baja",'Mapa final'!$AA$54="Moderado"),CONCATENATE("R8C",'Mapa final'!$O$54),"")</f>
        <v/>
      </c>
      <c r="Y53" s="65" t="str">
        <f>IF(AND('Mapa final'!$Y$55="Muy Baja",'Mapa final'!$AA$55="Moderado"),CONCATENATE("R8C",'Mapa final'!$O$55),"")</f>
        <v/>
      </c>
      <c r="Z53" s="65" t="str">
        <f>IF(AND('Mapa final'!$Y$56="Muy Baja",'Mapa final'!$AA$56="Moderado"),CONCATENATE("R8C",'Mapa final'!$O$56),"")</f>
        <v/>
      </c>
      <c r="AA53" s="66" t="str">
        <f>IF(AND('Mapa final'!$Y$57="Muy Baja",'Mapa final'!$AA$57="Moderado"),CONCATENATE("R8C",'Mapa final'!$O$57),"")</f>
        <v/>
      </c>
      <c r="AB53" s="49" t="str">
        <f>IF(AND('Mapa final'!$Y$52="Muy Baja",'Mapa final'!$AA$52="Mayor"),CONCATENATE("R8C",'Mapa final'!$O$52),"")</f>
        <v/>
      </c>
      <c r="AC53" s="50" t="str">
        <f>IF(AND('Mapa final'!$Y$53="Muy Baja",'Mapa final'!$AA$53="Mayor"),CONCATENATE("R8C",'Mapa final'!$O$53),"")</f>
        <v/>
      </c>
      <c r="AD53" s="50" t="str">
        <f>IF(AND('Mapa final'!$Y$54="Muy Baja",'Mapa final'!$AA$54="Mayor"),CONCATENATE("R8C",'Mapa final'!$O$54),"")</f>
        <v/>
      </c>
      <c r="AE53" s="50" t="str">
        <f>IF(AND('Mapa final'!$Y$55="Muy Baja",'Mapa final'!$AA$55="Mayor"),CONCATENATE("R8C",'Mapa final'!$O$55),"")</f>
        <v/>
      </c>
      <c r="AF53" s="50" t="str">
        <f>IF(AND('Mapa final'!$Y$56="Muy Baja",'Mapa final'!$AA$56="Mayor"),CONCATENATE("R8C",'Mapa final'!$O$56),"")</f>
        <v/>
      </c>
      <c r="AG53" s="51" t="str">
        <f>IF(AND('Mapa final'!$Y$57="Muy Baja",'Mapa final'!$AA$57="Mayor"),CONCATENATE("R8C",'Mapa final'!$O$57),"")</f>
        <v/>
      </c>
      <c r="AH53" s="52" t="str">
        <f>IF(AND('Mapa final'!$Y$52="Muy Baja",'Mapa final'!$AA$52="Catastrófico"),CONCATENATE("R8C",'Mapa final'!$O$52),"")</f>
        <v/>
      </c>
      <c r="AI53" s="53" t="str">
        <f>IF(AND('Mapa final'!$Y$53="Muy Baja",'Mapa final'!$AA$53="Catastrófico"),CONCATENATE("R8C",'Mapa final'!$O$53),"")</f>
        <v/>
      </c>
      <c r="AJ53" s="53" t="str">
        <f>IF(AND('Mapa final'!$Y$54="Muy Baja",'Mapa final'!$AA$54="Catastrófico"),CONCATENATE("R8C",'Mapa final'!$O$54),"")</f>
        <v/>
      </c>
      <c r="AK53" s="53" t="str">
        <f>IF(AND('Mapa final'!$Y$55="Muy Baja",'Mapa final'!$AA$55="Catastrófico"),CONCATENATE("R8C",'Mapa final'!$O$55),"")</f>
        <v/>
      </c>
      <c r="AL53" s="53" t="str">
        <f>IF(AND('Mapa final'!$Y$56="Muy Baja",'Mapa final'!$AA$56="Catastrófico"),CONCATENATE("R8C",'Mapa final'!$O$56),"")</f>
        <v/>
      </c>
      <c r="AM53" s="54" t="str">
        <f>IF(AND('Mapa final'!$Y$57="Muy Baja",'Mapa final'!$AA$57="Catastrófico"),CONCATENATE("R8C",'Mapa final'!$O$57),"")</f>
        <v/>
      </c>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25">
      <c r="A54" s="80"/>
      <c r="B54" s="351"/>
      <c r="C54" s="351"/>
      <c r="D54" s="352"/>
      <c r="E54" s="450"/>
      <c r="F54" s="449"/>
      <c r="G54" s="449"/>
      <c r="H54" s="449"/>
      <c r="I54" s="465"/>
      <c r="J54" s="73" t="str">
        <f>IF(AND('Mapa final'!$Y$58="Muy Baja",'Mapa final'!$AA$58="Leve"),CONCATENATE("R9C",'Mapa final'!$O$58),"")</f>
        <v/>
      </c>
      <c r="K54" s="74" t="str">
        <f>IF(AND('Mapa final'!$Y$59="Muy Baja",'Mapa final'!$AA$59="Leve"),CONCATENATE("R9C",'Mapa final'!$O$59),"")</f>
        <v/>
      </c>
      <c r="L54" s="74" t="str">
        <f>IF(AND('Mapa final'!$Y$60="Muy Baja",'Mapa final'!$AA$60="Leve"),CONCATENATE("R9C",'Mapa final'!$O$60),"")</f>
        <v/>
      </c>
      <c r="M54" s="74" t="str">
        <f>IF(AND('Mapa final'!$Y$61="Muy Baja",'Mapa final'!$AA$61="Leve"),CONCATENATE("R9C",'Mapa final'!$O$61),"")</f>
        <v/>
      </c>
      <c r="N54" s="74" t="str">
        <f>IF(AND('Mapa final'!$Y$62="Muy Baja",'Mapa final'!$AA$62="Leve"),CONCATENATE("R9C",'Mapa final'!$O$62),"")</f>
        <v/>
      </c>
      <c r="O54" s="75" t="str">
        <f>IF(AND('Mapa final'!$Y$63="Muy Baja",'Mapa final'!$AA$63="Leve"),CONCATENATE("R9C",'Mapa final'!$O$63),"")</f>
        <v/>
      </c>
      <c r="P54" s="73" t="str">
        <f>IF(AND('Mapa final'!$Y$58="Muy Baja",'Mapa final'!$AA$58="Menor"),CONCATENATE("R9C",'Mapa final'!$O$58),"")</f>
        <v/>
      </c>
      <c r="Q54" s="74" t="str">
        <f>IF(AND('Mapa final'!$Y$59="Muy Baja",'Mapa final'!$AA$59="Menor"),CONCATENATE("R9C",'Mapa final'!$O$59),"")</f>
        <v/>
      </c>
      <c r="R54" s="74" t="str">
        <f>IF(AND('Mapa final'!$Y$60="Muy Baja",'Mapa final'!$AA$60="Menor"),CONCATENATE("R9C",'Mapa final'!$O$60),"")</f>
        <v/>
      </c>
      <c r="S54" s="74" t="str">
        <f>IF(AND('Mapa final'!$Y$61="Muy Baja",'Mapa final'!$AA$61="Menor"),CONCATENATE("R9C",'Mapa final'!$O$61),"")</f>
        <v/>
      </c>
      <c r="T54" s="74" t="str">
        <f>IF(AND('Mapa final'!$Y$62="Muy Baja",'Mapa final'!$AA$62="Menor"),CONCATENATE("R9C",'Mapa final'!$O$62),"")</f>
        <v/>
      </c>
      <c r="U54" s="75" t="str">
        <f>IF(AND('Mapa final'!$Y$63="Muy Baja",'Mapa final'!$AA$63="Menor"),CONCATENATE("R9C",'Mapa final'!$O$63),"")</f>
        <v/>
      </c>
      <c r="V54" s="64" t="str">
        <f>IF(AND('Mapa final'!$Y$58="Muy Baja",'Mapa final'!$AA$58="Moderado"),CONCATENATE("R9C",'Mapa final'!$O$58),"")</f>
        <v/>
      </c>
      <c r="W54" s="65" t="str">
        <f>IF(AND('Mapa final'!$Y$59="Muy Baja",'Mapa final'!$AA$59="Moderado"),CONCATENATE("R9C",'Mapa final'!$O$59),"")</f>
        <v/>
      </c>
      <c r="X54" s="65" t="str">
        <f>IF(AND('Mapa final'!$Y$60="Muy Baja",'Mapa final'!$AA$60="Moderado"),CONCATENATE("R9C",'Mapa final'!$O$60),"")</f>
        <v/>
      </c>
      <c r="Y54" s="65" t="str">
        <f>IF(AND('Mapa final'!$Y$61="Muy Baja",'Mapa final'!$AA$61="Moderado"),CONCATENATE("R9C",'Mapa final'!$O$61),"")</f>
        <v/>
      </c>
      <c r="Z54" s="65" t="str">
        <f>IF(AND('Mapa final'!$Y$62="Muy Baja",'Mapa final'!$AA$62="Moderado"),CONCATENATE("R9C",'Mapa final'!$O$62),"")</f>
        <v/>
      </c>
      <c r="AA54" s="66" t="str">
        <f>IF(AND('Mapa final'!$Y$63="Muy Baja",'Mapa final'!$AA$63="Moderado"),CONCATENATE("R9C",'Mapa final'!$O$63),"")</f>
        <v/>
      </c>
      <c r="AB54" s="49" t="str">
        <f>IF(AND('Mapa final'!$Y$58="Muy Baja",'Mapa final'!$AA$58="Mayor"),CONCATENATE("R9C",'Mapa final'!$O$58),"")</f>
        <v/>
      </c>
      <c r="AC54" s="50" t="str">
        <f>IF(AND('Mapa final'!$Y$59="Muy Baja",'Mapa final'!$AA$59="Mayor"),CONCATENATE("R9C",'Mapa final'!$O$59),"")</f>
        <v/>
      </c>
      <c r="AD54" s="50" t="str">
        <f>IF(AND('Mapa final'!$Y$60="Muy Baja",'Mapa final'!$AA$60="Mayor"),CONCATENATE("R9C",'Mapa final'!$O$60),"")</f>
        <v/>
      </c>
      <c r="AE54" s="50" t="str">
        <f>IF(AND('Mapa final'!$Y$61="Muy Baja",'Mapa final'!$AA$61="Mayor"),CONCATENATE("R9C",'Mapa final'!$O$61),"")</f>
        <v/>
      </c>
      <c r="AF54" s="50" t="str">
        <f>IF(AND('Mapa final'!$Y$62="Muy Baja",'Mapa final'!$AA$62="Mayor"),CONCATENATE("R9C",'Mapa final'!$O$62),"")</f>
        <v/>
      </c>
      <c r="AG54" s="51" t="str">
        <f>IF(AND('Mapa final'!$Y$63="Muy Baja",'Mapa final'!$AA$63="Mayor"),CONCATENATE("R9C",'Mapa final'!$O$63),"")</f>
        <v/>
      </c>
      <c r="AH54" s="52" t="str">
        <f>IF(AND('Mapa final'!$Y$58="Muy Baja",'Mapa final'!$AA$58="Catastrófico"),CONCATENATE("R9C",'Mapa final'!$O$58),"")</f>
        <v/>
      </c>
      <c r="AI54" s="53" t="str">
        <f>IF(AND('Mapa final'!$Y$59="Muy Baja",'Mapa final'!$AA$59="Catastrófico"),CONCATENATE("R9C",'Mapa final'!$O$59),"")</f>
        <v/>
      </c>
      <c r="AJ54" s="53" t="str">
        <f>IF(AND('Mapa final'!$Y$60="Muy Baja",'Mapa final'!$AA$60="Catastrófico"),CONCATENATE("R9C",'Mapa final'!$O$60),"")</f>
        <v/>
      </c>
      <c r="AK54" s="53" t="str">
        <f>IF(AND('Mapa final'!$Y$61="Muy Baja",'Mapa final'!$AA$61="Catastrófico"),CONCATENATE("R9C",'Mapa final'!$O$61),"")</f>
        <v/>
      </c>
      <c r="AL54" s="53" t="str">
        <f>IF(AND('Mapa final'!$Y$62="Muy Baja",'Mapa final'!$AA$62="Catastrófico"),CONCATENATE("R9C",'Mapa final'!$O$62),"")</f>
        <v/>
      </c>
      <c r="AM54" s="54" t="str">
        <f>IF(AND('Mapa final'!$Y$63="Muy Baja",'Mapa final'!$AA$63="Catastrófico"),CONCATENATE("R9C",'Mapa final'!$O$63),"")</f>
        <v/>
      </c>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ht="15.75" customHeight="1" thickBot="1" x14ac:dyDescent="0.3">
      <c r="A55" s="80"/>
      <c r="B55" s="351"/>
      <c r="C55" s="351"/>
      <c r="D55" s="352"/>
      <c r="E55" s="451"/>
      <c r="F55" s="452"/>
      <c r="G55" s="452"/>
      <c r="H55" s="452"/>
      <c r="I55" s="466"/>
      <c r="J55" s="76" t="str">
        <f>IF(AND('Mapa final'!$Y$64="Muy Baja",'Mapa final'!$AA$64="Leve"),CONCATENATE("R10C",'Mapa final'!$O$64),"")</f>
        <v/>
      </c>
      <c r="K55" s="77" t="str">
        <f>IF(AND('Mapa final'!$Y$65="Muy Baja",'Mapa final'!$AA$65="Leve"),CONCATENATE("R10C",'Mapa final'!$O$65),"")</f>
        <v/>
      </c>
      <c r="L55" s="77" t="str">
        <f>IF(AND('Mapa final'!$Y$66="Muy Baja",'Mapa final'!$AA$66="Leve"),CONCATENATE("R10C",'Mapa final'!$O$66),"")</f>
        <v/>
      </c>
      <c r="M55" s="77" t="str">
        <f>IF(AND('Mapa final'!$Y$67="Muy Baja",'Mapa final'!$AA$67="Leve"),CONCATENATE("R10C",'Mapa final'!$O$67),"")</f>
        <v/>
      </c>
      <c r="N55" s="77" t="str">
        <f>IF(AND('Mapa final'!$Y$68="Muy Baja",'Mapa final'!$AA$68="Leve"),CONCATENATE("R10C",'Mapa final'!$O$68),"")</f>
        <v/>
      </c>
      <c r="O55" s="78" t="str">
        <f>IF(AND('Mapa final'!$Y$69="Muy Baja",'Mapa final'!$AA$69="Leve"),CONCATENATE("R10C",'Mapa final'!$O$69),"")</f>
        <v/>
      </c>
      <c r="P55" s="76" t="str">
        <f>IF(AND('Mapa final'!$Y$64="Muy Baja",'Mapa final'!$AA$64="Menor"),CONCATENATE("R10C",'Mapa final'!$O$64),"")</f>
        <v/>
      </c>
      <c r="Q55" s="77" t="str">
        <f>IF(AND('Mapa final'!$Y$65="Muy Baja",'Mapa final'!$AA$65="Menor"),CONCATENATE("R10C",'Mapa final'!$O$65),"")</f>
        <v/>
      </c>
      <c r="R55" s="77" t="str">
        <f>IF(AND('Mapa final'!$Y$66="Muy Baja",'Mapa final'!$AA$66="Menor"),CONCATENATE("R10C",'Mapa final'!$O$66),"")</f>
        <v/>
      </c>
      <c r="S55" s="77" t="str">
        <f>IF(AND('Mapa final'!$Y$67="Muy Baja",'Mapa final'!$AA$67="Menor"),CONCATENATE("R10C",'Mapa final'!$O$67),"")</f>
        <v/>
      </c>
      <c r="T55" s="77" t="str">
        <f>IF(AND('Mapa final'!$Y$68="Muy Baja",'Mapa final'!$AA$68="Menor"),CONCATENATE("R10C",'Mapa final'!$O$68),"")</f>
        <v/>
      </c>
      <c r="U55" s="78" t="str">
        <f>IF(AND('Mapa final'!$Y$69="Muy Baja",'Mapa final'!$AA$69="Menor"),CONCATENATE("R10C",'Mapa final'!$O$69),"")</f>
        <v/>
      </c>
      <c r="V55" s="67" t="str">
        <f>IF(AND('Mapa final'!$Y$64="Muy Baja",'Mapa final'!$AA$64="Moderado"),CONCATENATE("R10C",'Mapa final'!$O$64),"")</f>
        <v/>
      </c>
      <c r="W55" s="68" t="str">
        <f>IF(AND('Mapa final'!$Y$65="Muy Baja",'Mapa final'!$AA$65="Moderado"),CONCATENATE("R10C",'Mapa final'!$O$65),"")</f>
        <v/>
      </c>
      <c r="X55" s="68" t="str">
        <f>IF(AND('Mapa final'!$Y$66="Muy Baja",'Mapa final'!$AA$66="Moderado"),CONCATENATE("R10C",'Mapa final'!$O$66),"")</f>
        <v/>
      </c>
      <c r="Y55" s="68" t="str">
        <f>IF(AND('Mapa final'!$Y$67="Muy Baja",'Mapa final'!$AA$67="Moderado"),CONCATENATE("R10C",'Mapa final'!$O$67),"")</f>
        <v/>
      </c>
      <c r="Z55" s="68" t="str">
        <f>IF(AND('Mapa final'!$Y$68="Muy Baja",'Mapa final'!$AA$68="Moderado"),CONCATENATE("R10C",'Mapa final'!$O$68),"")</f>
        <v/>
      </c>
      <c r="AA55" s="69" t="str">
        <f>IF(AND('Mapa final'!$Y$69="Muy Baja",'Mapa final'!$AA$69="Moderado"),CONCATENATE("R10C",'Mapa final'!$O$69),"")</f>
        <v/>
      </c>
      <c r="AB55" s="55" t="str">
        <f>IF(AND('Mapa final'!$Y$64="Muy Baja",'Mapa final'!$AA$64="Mayor"),CONCATENATE("R10C",'Mapa final'!$O$64),"")</f>
        <v/>
      </c>
      <c r="AC55" s="56" t="str">
        <f>IF(AND('Mapa final'!$Y$65="Muy Baja",'Mapa final'!$AA$65="Mayor"),CONCATENATE("R10C",'Mapa final'!$O$65),"")</f>
        <v/>
      </c>
      <c r="AD55" s="56" t="str">
        <f>IF(AND('Mapa final'!$Y$66="Muy Baja",'Mapa final'!$AA$66="Mayor"),CONCATENATE("R10C",'Mapa final'!$O$66),"")</f>
        <v/>
      </c>
      <c r="AE55" s="56" t="str">
        <f>IF(AND('Mapa final'!$Y$67="Muy Baja",'Mapa final'!$AA$67="Mayor"),CONCATENATE("R10C",'Mapa final'!$O$67),"")</f>
        <v/>
      </c>
      <c r="AF55" s="56" t="str">
        <f>IF(AND('Mapa final'!$Y$68="Muy Baja",'Mapa final'!$AA$68="Mayor"),CONCATENATE("R10C",'Mapa final'!$O$68),"")</f>
        <v/>
      </c>
      <c r="AG55" s="57" t="str">
        <f>IF(AND('Mapa final'!$Y$69="Muy Baja",'Mapa final'!$AA$69="Mayor"),CONCATENATE("R10C",'Mapa final'!$O$69),"")</f>
        <v/>
      </c>
      <c r="AH55" s="58" t="str">
        <f>IF(AND('Mapa final'!$Y$64="Muy Baja",'Mapa final'!$AA$64="Catastrófico"),CONCATENATE("R10C",'Mapa final'!$O$64),"")</f>
        <v/>
      </c>
      <c r="AI55" s="59" t="str">
        <f>IF(AND('Mapa final'!$Y$65="Muy Baja",'Mapa final'!$AA$65="Catastrófico"),CONCATENATE("R10C",'Mapa final'!$O$65),"")</f>
        <v/>
      </c>
      <c r="AJ55" s="59" t="str">
        <f>IF(AND('Mapa final'!$Y$66="Muy Baja",'Mapa final'!$AA$66="Catastrófico"),CONCATENATE("R10C",'Mapa final'!$O$66),"")</f>
        <v/>
      </c>
      <c r="AK55" s="59" t="str">
        <f>IF(AND('Mapa final'!$Y$67="Muy Baja",'Mapa final'!$AA$67="Catastrófico"),CONCATENATE("R10C",'Mapa final'!$O$67),"")</f>
        <v/>
      </c>
      <c r="AL55" s="59" t="str">
        <f>IF(AND('Mapa final'!$Y$68="Muy Baja",'Mapa final'!$AA$68="Catastrófico"),CONCATENATE("R10C",'Mapa final'!$O$68),"")</f>
        <v/>
      </c>
      <c r="AM55" s="60" t="str">
        <f>IF(AND('Mapa final'!$Y$69="Muy Baja",'Mapa final'!$AA$69="Catastrófico"),CONCATENATE("R10C",'Mapa final'!$O$69),"")</f>
        <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25">
      <c r="A56" s="80"/>
      <c r="B56" s="80"/>
      <c r="C56" s="80"/>
      <c r="D56" s="80"/>
      <c r="E56" s="80"/>
      <c r="F56" s="80"/>
      <c r="G56" s="80"/>
      <c r="H56" s="80"/>
      <c r="I56" s="80"/>
      <c r="J56" s="446" t="s">
        <v>112</v>
      </c>
      <c r="K56" s="447"/>
      <c r="L56" s="447"/>
      <c r="M56" s="447"/>
      <c r="N56" s="447"/>
      <c r="O56" s="464"/>
      <c r="P56" s="446" t="s">
        <v>111</v>
      </c>
      <c r="Q56" s="447"/>
      <c r="R56" s="447"/>
      <c r="S56" s="447"/>
      <c r="T56" s="447"/>
      <c r="U56" s="464"/>
      <c r="V56" s="446" t="s">
        <v>110</v>
      </c>
      <c r="W56" s="447"/>
      <c r="X56" s="447"/>
      <c r="Y56" s="447"/>
      <c r="Z56" s="447"/>
      <c r="AA56" s="464"/>
      <c r="AB56" s="446" t="s">
        <v>109</v>
      </c>
      <c r="AC56" s="485"/>
      <c r="AD56" s="447"/>
      <c r="AE56" s="447"/>
      <c r="AF56" s="447"/>
      <c r="AG56" s="464"/>
      <c r="AH56" s="446" t="s">
        <v>108</v>
      </c>
      <c r="AI56" s="447"/>
      <c r="AJ56" s="447"/>
      <c r="AK56" s="447"/>
      <c r="AL56" s="447"/>
      <c r="AM56" s="464"/>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25">
      <c r="A57" s="80"/>
      <c r="B57" s="80"/>
      <c r="C57" s="80"/>
      <c r="D57" s="80"/>
      <c r="E57" s="80"/>
      <c r="F57" s="80"/>
      <c r="G57" s="80"/>
      <c r="H57" s="80"/>
      <c r="I57" s="80"/>
      <c r="J57" s="450"/>
      <c r="K57" s="449"/>
      <c r="L57" s="449"/>
      <c r="M57" s="449"/>
      <c r="N57" s="449"/>
      <c r="O57" s="465"/>
      <c r="P57" s="450"/>
      <c r="Q57" s="449"/>
      <c r="R57" s="449"/>
      <c r="S57" s="449"/>
      <c r="T57" s="449"/>
      <c r="U57" s="465"/>
      <c r="V57" s="450"/>
      <c r="W57" s="449"/>
      <c r="X57" s="449"/>
      <c r="Y57" s="449"/>
      <c r="Z57" s="449"/>
      <c r="AA57" s="465"/>
      <c r="AB57" s="450"/>
      <c r="AC57" s="449"/>
      <c r="AD57" s="449"/>
      <c r="AE57" s="449"/>
      <c r="AF57" s="449"/>
      <c r="AG57" s="465"/>
      <c r="AH57" s="450"/>
      <c r="AI57" s="449"/>
      <c r="AJ57" s="449"/>
      <c r="AK57" s="449"/>
      <c r="AL57" s="449"/>
      <c r="AM57" s="465"/>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25">
      <c r="A58" s="80"/>
      <c r="B58" s="80"/>
      <c r="C58" s="80"/>
      <c r="D58" s="80"/>
      <c r="E58" s="80"/>
      <c r="F58" s="80"/>
      <c r="G58" s="80"/>
      <c r="H58" s="80"/>
      <c r="I58" s="80"/>
      <c r="J58" s="450"/>
      <c r="K58" s="449"/>
      <c r="L58" s="449"/>
      <c r="M58" s="449"/>
      <c r="N58" s="449"/>
      <c r="O58" s="465"/>
      <c r="P58" s="450"/>
      <c r="Q58" s="449"/>
      <c r="R58" s="449"/>
      <c r="S58" s="449"/>
      <c r="T58" s="449"/>
      <c r="U58" s="465"/>
      <c r="V58" s="450"/>
      <c r="W58" s="449"/>
      <c r="X58" s="449"/>
      <c r="Y58" s="449"/>
      <c r="Z58" s="449"/>
      <c r="AA58" s="465"/>
      <c r="AB58" s="450"/>
      <c r="AC58" s="449"/>
      <c r="AD58" s="449"/>
      <c r="AE58" s="449"/>
      <c r="AF58" s="449"/>
      <c r="AG58" s="465"/>
      <c r="AH58" s="450"/>
      <c r="AI58" s="449"/>
      <c r="AJ58" s="449"/>
      <c r="AK58" s="449"/>
      <c r="AL58" s="449"/>
      <c r="AM58" s="465"/>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25">
      <c r="A59" s="80"/>
      <c r="B59" s="80"/>
      <c r="C59" s="80"/>
      <c r="D59" s="80"/>
      <c r="E59" s="80"/>
      <c r="F59" s="80"/>
      <c r="G59" s="80"/>
      <c r="H59" s="80"/>
      <c r="I59" s="80"/>
      <c r="J59" s="450"/>
      <c r="K59" s="449"/>
      <c r="L59" s="449"/>
      <c r="M59" s="449"/>
      <c r="N59" s="449"/>
      <c r="O59" s="465"/>
      <c r="P59" s="450"/>
      <c r="Q59" s="449"/>
      <c r="R59" s="449"/>
      <c r="S59" s="449"/>
      <c r="T59" s="449"/>
      <c r="U59" s="465"/>
      <c r="V59" s="450"/>
      <c r="W59" s="449"/>
      <c r="X59" s="449"/>
      <c r="Y59" s="449"/>
      <c r="Z59" s="449"/>
      <c r="AA59" s="465"/>
      <c r="AB59" s="450"/>
      <c r="AC59" s="449"/>
      <c r="AD59" s="449"/>
      <c r="AE59" s="449"/>
      <c r="AF59" s="449"/>
      <c r="AG59" s="465"/>
      <c r="AH59" s="450"/>
      <c r="AI59" s="449"/>
      <c r="AJ59" s="449"/>
      <c r="AK59" s="449"/>
      <c r="AL59" s="449"/>
      <c r="AM59" s="465"/>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25">
      <c r="A60" s="80"/>
      <c r="B60" s="80"/>
      <c r="C60" s="80"/>
      <c r="D60" s="80"/>
      <c r="E60" s="80"/>
      <c r="F60" s="80"/>
      <c r="G60" s="80"/>
      <c r="H60" s="80"/>
      <c r="I60" s="80"/>
      <c r="J60" s="450"/>
      <c r="K60" s="449"/>
      <c r="L60" s="449"/>
      <c r="M60" s="449"/>
      <c r="N60" s="449"/>
      <c r="O60" s="465"/>
      <c r="P60" s="450"/>
      <c r="Q60" s="449"/>
      <c r="R60" s="449"/>
      <c r="S60" s="449"/>
      <c r="T60" s="449"/>
      <c r="U60" s="465"/>
      <c r="V60" s="450"/>
      <c r="W60" s="449"/>
      <c r="X60" s="449"/>
      <c r="Y60" s="449"/>
      <c r="Z60" s="449"/>
      <c r="AA60" s="465"/>
      <c r="AB60" s="450"/>
      <c r="AC60" s="449"/>
      <c r="AD60" s="449"/>
      <c r="AE60" s="449"/>
      <c r="AF60" s="449"/>
      <c r="AG60" s="465"/>
      <c r="AH60" s="450"/>
      <c r="AI60" s="449"/>
      <c r="AJ60" s="449"/>
      <c r="AK60" s="449"/>
      <c r="AL60" s="449"/>
      <c r="AM60" s="465"/>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ht="15.75" thickBot="1" x14ac:dyDescent="0.3">
      <c r="A61" s="80"/>
      <c r="B61" s="80"/>
      <c r="C61" s="80"/>
      <c r="D61" s="80"/>
      <c r="E61" s="80"/>
      <c r="F61" s="80"/>
      <c r="G61" s="80"/>
      <c r="H61" s="80"/>
      <c r="I61" s="80"/>
      <c r="J61" s="451"/>
      <c r="K61" s="452"/>
      <c r="L61" s="452"/>
      <c r="M61" s="452"/>
      <c r="N61" s="452"/>
      <c r="O61" s="466"/>
      <c r="P61" s="451"/>
      <c r="Q61" s="452"/>
      <c r="R61" s="452"/>
      <c r="S61" s="452"/>
      <c r="T61" s="452"/>
      <c r="U61" s="466"/>
      <c r="V61" s="451"/>
      <c r="W61" s="452"/>
      <c r="X61" s="452"/>
      <c r="Y61" s="452"/>
      <c r="Z61" s="452"/>
      <c r="AA61" s="466"/>
      <c r="AB61" s="451"/>
      <c r="AC61" s="452"/>
      <c r="AD61" s="452"/>
      <c r="AE61" s="452"/>
      <c r="AF61" s="452"/>
      <c r="AG61" s="466"/>
      <c r="AH61" s="451"/>
      <c r="AI61" s="452"/>
      <c r="AJ61" s="452"/>
      <c r="AK61" s="452"/>
      <c r="AL61" s="452"/>
      <c r="AM61" s="466"/>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2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row>
    <row r="63" spans="1:80" ht="15" customHeight="1" x14ac:dyDescent="0.25">
      <c r="A63" s="80"/>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0"/>
      <c r="AV63" s="80"/>
      <c r="AW63" s="80"/>
      <c r="AX63" s="80"/>
      <c r="AY63" s="80"/>
      <c r="AZ63" s="80"/>
      <c r="BA63" s="80"/>
      <c r="BB63" s="80"/>
      <c r="BC63" s="80"/>
      <c r="BD63" s="80"/>
      <c r="BE63" s="80"/>
      <c r="BF63" s="80"/>
      <c r="BG63" s="80"/>
      <c r="BH63" s="80"/>
    </row>
    <row r="64" spans="1:80" ht="15" customHeight="1" x14ac:dyDescent="0.25">
      <c r="A64" s="80"/>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0"/>
      <c r="AV64" s="80"/>
      <c r="AW64" s="80"/>
      <c r="AX64" s="80"/>
      <c r="AY64" s="80"/>
      <c r="AZ64" s="80"/>
      <c r="BA64" s="80"/>
      <c r="BB64" s="80"/>
      <c r="BC64" s="80"/>
      <c r="BD64" s="80"/>
      <c r="BE64" s="80"/>
      <c r="BF64" s="80"/>
      <c r="BG64" s="80"/>
      <c r="BH64" s="80"/>
    </row>
    <row r="65" spans="1:60" x14ac:dyDescent="0.2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row>
    <row r="66" spans="1:60" x14ac:dyDescent="0.2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row>
    <row r="67" spans="1:60"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row>
    <row r="68" spans="1:60" x14ac:dyDescent="0.2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row>
    <row r="69" spans="1:60" x14ac:dyDescent="0.2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row>
    <row r="70" spans="1:60" x14ac:dyDescent="0.2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row>
    <row r="71" spans="1:60" x14ac:dyDescent="0.2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row>
    <row r="72" spans="1:60" x14ac:dyDescent="0.2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row>
    <row r="73" spans="1:60" x14ac:dyDescent="0.2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row>
    <row r="74" spans="1:60" x14ac:dyDescent="0.2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row>
    <row r="75" spans="1:60" x14ac:dyDescent="0.2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row>
    <row r="76" spans="1:60" x14ac:dyDescent="0.2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row>
    <row r="77" spans="1:60" x14ac:dyDescent="0.2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row>
    <row r="78" spans="1:60" x14ac:dyDescent="0.2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row>
    <row r="79" spans="1:60" x14ac:dyDescent="0.2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row>
    <row r="80" spans="1:60" x14ac:dyDescent="0.2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row>
    <row r="81" spans="1:60" x14ac:dyDescent="0.2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row>
    <row r="82" spans="1:60" x14ac:dyDescent="0.2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row>
    <row r="83" spans="1:60" x14ac:dyDescent="0.2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row>
    <row r="84" spans="1:60" x14ac:dyDescent="0.2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row>
    <row r="85" spans="1:60" x14ac:dyDescent="0.2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row>
    <row r="86" spans="1:60" x14ac:dyDescent="0.2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row>
    <row r="87" spans="1:60" x14ac:dyDescent="0.2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row>
    <row r="88" spans="1:60" x14ac:dyDescent="0.2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row>
    <row r="89" spans="1:60" x14ac:dyDescent="0.2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row>
    <row r="90" spans="1:60" x14ac:dyDescent="0.2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row>
    <row r="91" spans="1:60" x14ac:dyDescent="0.2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row>
    <row r="92" spans="1:60" x14ac:dyDescent="0.2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row>
    <row r="93" spans="1:60" x14ac:dyDescent="0.2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row>
    <row r="94" spans="1:60" x14ac:dyDescent="0.2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0" x14ac:dyDescent="0.2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row>
    <row r="96" spans="1:60" x14ac:dyDescent="0.2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row>
    <row r="97" spans="1:60" x14ac:dyDescent="0.2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row>
    <row r="98" spans="1:60" x14ac:dyDescent="0.2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row>
    <row r="99" spans="1:60" x14ac:dyDescent="0.2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x14ac:dyDescent="0.2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row>
    <row r="101" spans="1:60" x14ac:dyDescent="0.2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row>
    <row r="102" spans="1:60" x14ac:dyDescent="0.2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row>
    <row r="103" spans="1:60"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row>
    <row r="104" spans="1:60" x14ac:dyDescent="0.2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row>
    <row r="105" spans="1:60" x14ac:dyDescent="0.2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row>
    <row r="106" spans="1:60" x14ac:dyDescent="0.2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row>
    <row r="107" spans="1:60" x14ac:dyDescent="0.2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row>
    <row r="108" spans="1:60" x14ac:dyDescent="0.2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row>
    <row r="109" spans="1:60" x14ac:dyDescent="0.2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x14ac:dyDescent="0.2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x14ac:dyDescent="0.2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3" spans="1:60" x14ac:dyDescent="0.2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row>
    <row r="114" spans="1:60" x14ac:dyDescent="0.2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row r="115" spans="1:60" x14ac:dyDescent="0.2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row>
    <row r="116" spans="1:60" x14ac:dyDescent="0.2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row>
    <row r="117" spans="1:60" x14ac:dyDescent="0.2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row>
    <row r="118" spans="1:60" x14ac:dyDescent="0.2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row>
    <row r="119" spans="1:60" x14ac:dyDescent="0.2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row>
    <row r="120" spans="1:60" x14ac:dyDescent="0.2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row>
    <row r="121" spans="1:60" x14ac:dyDescent="0.2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row>
    <row r="122" spans="1:60" x14ac:dyDescent="0.2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row>
    <row r="123" spans="1:60" x14ac:dyDescent="0.2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row>
    <row r="124" spans="1:60" x14ac:dyDescent="0.2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row>
    <row r="125" spans="1:60" x14ac:dyDescent="0.2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row>
    <row r="126" spans="1:60" x14ac:dyDescent="0.2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row>
    <row r="127" spans="1:60" x14ac:dyDescent="0.2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row>
    <row r="128" spans="1:60" x14ac:dyDescent="0.2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row>
    <row r="129" spans="1:60" x14ac:dyDescent="0.2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row>
    <row r="130" spans="1:60" x14ac:dyDescent="0.2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row>
    <row r="131" spans="1:60" x14ac:dyDescent="0.2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row>
    <row r="132" spans="1:60" x14ac:dyDescent="0.2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row>
    <row r="133" spans="1:60" x14ac:dyDescent="0.2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row>
    <row r="134" spans="1:60" x14ac:dyDescent="0.2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row>
    <row r="135" spans="1:60" x14ac:dyDescent="0.2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row>
    <row r="136" spans="1:60" x14ac:dyDescent="0.2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row>
    <row r="137" spans="1:60" x14ac:dyDescent="0.2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row>
    <row r="138" spans="1:60" x14ac:dyDescent="0.2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row>
    <row r="139" spans="1:60" x14ac:dyDescent="0.2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row>
    <row r="140" spans="1:60" x14ac:dyDescent="0.2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row>
    <row r="141" spans="1:60" x14ac:dyDescent="0.2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row>
    <row r="142" spans="1:60" x14ac:dyDescent="0.2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row>
    <row r="143" spans="1:60" x14ac:dyDescent="0.25">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row>
    <row r="144" spans="1:60" x14ac:dyDescent="0.25">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row>
    <row r="145" spans="1:60" x14ac:dyDescent="0.25">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row>
    <row r="146" spans="1:60" x14ac:dyDescent="0.2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row>
    <row r="147" spans="1:60" x14ac:dyDescent="0.25">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row>
    <row r="148" spans="1:60" x14ac:dyDescent="0.25">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row>
    <row r="149" spans="1:60" x14ac:dyDescent="0.25">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row>
    <row r="150" spans="1:60" x14ac:dyDescent="0.25">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row>
    <row r="151" spans="1:60" x14ac:dyDescent="0.25">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row>
    <row r="152" spans="1:60" x14ac:dyDescent="0.25">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row>
    <row r="153" spans="1:60" x14ac:dyDescent="0.25">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row>
    <row r="154" spans="1:60" x14ac:dyDescent="0.2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row>
    <row r="155" spans="1:60" x14ac:dyDescent="0.25">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row>
    <row r="156" spans="1:60" x14ac:dyDescent="0.25">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row>
    <row r="157" spans="1:60" x14ac:dyDescent="0.25">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row>
    <row r="158" spans="1:60" x14ac:dyDescent="0.25">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row>
    <row r="159" spans="1:60" x14ac:dyDescent="0.25">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row>
    <row r="160" spans="1:60" x14ac:dyDescent="0.25">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row>
    <row r="161" spans="1:60" x14ac:dyDescent="0.25">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row>
    <row r="162" spans="1:60" x14ac:dyDescent="0.2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row>
    <row r="163" spans="1:60" x14ac:dyDescent="0.2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row>
    <row r="164" spans="1:60" x14ac:dyDescent="0.2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row>
    <row r="165" spans="1:60" x14ac:dyDescent="0.2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row>
    <row r="166" spans="1:60" x14ac:dyDescent="0.2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row>
    <row r="167" spans="1:60" x14ac:dyDescent="0.2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row>
    <row r="168" spans="1:60" x14ac:dyDescent="0.2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row>
    <row r="169" spans="1:60" x14ac:dyDescent="0.2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row>
    <row r="170" spans="1:60" x14ac:dyDescent="0.2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row>
    <row r="171" spans="1:60" x14ac:dyDescent="0.2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row>
    <row r="172" spans="1:60" x14ac:dyDescent="0.2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row>
    <row r="173" spans="1:60" x14ac:dyDescent="0.2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row>
    <row r="174" spans="1:60" x14ac:dyDescent="0.2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row>
    <row r="175" spans="1:60" x14ac:dyDescent="0.2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row>
    <row r="176" spans="1:60" x14ac:dyDescent="0.2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row>
    <row r="177" spans="1:60" x14ac:dyDescent="0.2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row>
    <row r="178" spans="1:60" x14ac:dyDescent="0.25">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row>
    <row r="179" spans="1:60" x14ac:dyDescent="0.25">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row>
    <row r="180" spans="1:60" x14ac:dyDescent="0.25">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row>
    <row r="181" spans="1:60" x14ac:dyDescent="0.25">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row>
    <row r="182" spans="1:60" x14ac:dyDescent="0.2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row>
    <row r="183" spans="1:60" x14ac:dyDescent="0.2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row>
    <row r="184" spans="1:60" x14ac:dyDescent="0.25">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row>
    <row r="185" spans="1:60" x14ac:dyDescent="0.25">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row>
    <row r="186" spans="1:60" x14ac:dyDescent="0.25">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row>
    <row r="187" spans="1:60" x14ac:dyDescent="0.25">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row>
    <row r="188" spans="1:60" x14ac:dyDescent="0.2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row>
    <row r="189" spans="1:60" x14ac:dyDescent="0.25">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row>
    <row r="190" spans="1:60" x14ac:dyDescent="0.25">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row>
    <row r="191" spans="1:60" x14ac:dyDescent="0.25">
      <c r="A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row>
    <row r="192" spans="1:60" x14ac:dyDescent="0.25">
      <c r="A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row>
    <row r="193" spans="1:60" x14ac:dyDescent="0.25">
      <c r="A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row>
    <row r="194" spans="1:60" x14ac:dyDescent="0.25">
      <c r="A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row>
    <row r="195" spans="1:60" x14ac:dyDescent="0.25">
      <c r="A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row>
    <row r="196" spans="1:60" x14ac:dyDescent="0.25">
      <c r="A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row>
    <row r="197" spans="1:60" x14ac:dyDescent="0.25">
      <c r="A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row>
    <row r="198" spans="1:60" x14ac:dyDescent="0.25">
      <c r="A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row>
    <row r="199" spans="1:60" x14ac:dyDescent="0.25">
      <c r="A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row>
    <row r="200" spans="1:60" x14ac:dyDescent="0.25">
      <c r="A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row>
    <row r="201" spans="1:60" x14ac:dyDescent="0.25">
      <c r="A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row>
    <row r="202" spans="1:60" x14ac:dyDescent="0.25">
      <c r="A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row>
    <row r="203" spans="1:60" x14ac:dyDescent="0.25">
      <c r="A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row>
    <row r="204" spans="1:60" x14ac:dyDescent="0.25">
      <c r="A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row>
    <row r="205" spans="1:60" x14ac:dyDescent="0.25">
      <c r="A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row>
    <row r="206" spans="1:60" x14ac:dyDescent="0.25">
      <c r="A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row>
    <row r="207" spans="1:60" x14ac:dyDescent="0.25">
      <c r="A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row>
    <row r="208" spans="1:60" x14ac:dyDescent="0.25">
      <c r="A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row>
    <row r="209" spans="1:60" x14ac:dyDescent="0.25">
      <c r="A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row>
    <row r="210" spans="1:60" x14ac:dyDescent="0.25">
      <c r="A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row>
    <row r="211" spans="1:60" x14ac:dyDescent="0.25">
      <c r="A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row>
    <row r="212" spans="1:60" x14ac:dyDescent="0.25">
      <c r="A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row>
    <row r="213" spans="1:60" x14ac:dyDescent="0.25">
      <c r="A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row>
    <row r="214" spans="1:60" x14ac:dyDescent="0.25">
      <c r="A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row>
    <row r="215" spans="1:60" x14ac:dyDescent="0.25">
      <c r="A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row>
    <row r="216" spans="1:60" x14ac:dyDescent="0.25">
      <c r="A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row>
    <row r="217" spans="1:60" x14ac:dyDescent="0.25">
      <c r="A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row>
    <row r="218" spans="1:60" x14ac:dyDescent="0.25">
      <c r="A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row>
    <row r="219" spans="1:60" x14ac:dyDescent="0.25">
      <c r="A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row>
    <row r="220" spans="1:60" x14ac:dyDescent="0.25">
      <c r="A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row>
    <row r="221" spans="1:60" x14ac:dyDescent="0.25">
      <c r="A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row>
    <row r="222" spans="1:60" x14ac:dyDescent="0.25">
      <c r="A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row>
    <row r="223" spans="1:60" x14ac:dyDescent="0.25">
      <c r="A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row>
    <row r="224" spans="1:60" x14ac:dyDescent="0.25">
      <c r="A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row>
    <row r="225" spans="1:60" x14ac:dyDescent="0.25">
      <c r="A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row>
    <row r="226" spans="1:60" x14ac:dyDescent="0.25">
      <c r="A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row>
    <row r="227" spans="1:60" x14ac:dyDescent="0.25">
      <c r="A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row>
    <row r="228" spans="1:60" x14ac:dyDescent="0.25">
      <c r="A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row>
    <row r="229" spans="1:60" x14ac:dyDescent="0.25">
      <c r="A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row>
    <row r="230" spans="1:60" x14ac:dyDescent="0.25">
      <c r="A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row>
    <row r="231" spans="1:60" x14ac:dyDescent="0.25">
      <c r="A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row>
    <row r="232" spans="1:60" x14ac:dyDescent="0.25">
      <c r="A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row>
    <row r="233" spans="1:60" x14ac:dyDescent="0.25">
      <c r="A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row>
    <row r="234" spans="1:60" x14ac:dyDescent="0.25">
      <c r="A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row>
    <row r="235" spans="1:60" x14ac:dyDescent="0.25">
      <c r="A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row>
    <row r="236" spans="1:60" x14ac:dyDescent="0.25">
      <c r="A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row>
    <row r="237" spans="1:60" x14ac:dyDescent="0.25">
      <c r="A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row>
    <row r="238" spans="1:60" x14ac:dyDescent="0.25">
      <c r="A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row>
    <row r="239" spans="1:60" x14ac:dyDescent="0.25">
      <c r="A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row>
    <row r="240" spans="1:60" x14ac:dyDescent="0.25">
      <c r="A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row>
    <row r="241" spans="1:60" x14ac:dyDescent="0.25">
      <c r="A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row>
    <row r="242" spans="1:60" x14ac:dyDescent="0.25">
      <c r="A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row>
    <row r="243" spans="1:60" x14ac:dyDescent="0.25">
      <c r="A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row>
    <row r="244" spans="1:60" x14ac:dyDescent="0.25">
      <c r="A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row>
    <row r="245" spans="1:60" x14ac:dyDescent="0.25">
      <c r="A245" s="80"/>
    </row>
    <row r="246" spans="1:60" x14ac:dyDescent="0.25">
      <c r="A246" s="80"/>
    </row>
    <row r="247" spans="1:60" x14ac:dyDescent="0.25">
      <c r="A247" s="80"/>
    </row>
    <row r="248" spans="1:60" x14ac:dyDescent="0.25">
      <c r="A248" s="8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0"/>
      <c r="B1" s="486" t="s">
        <v>55</v>
      </c>
      <c r="C1" s="486"/>
      <c r="D1" s="486"/>
      <c r="E1" s="80"/>
      <c r="F1" s="80"/>
      <c r="G1" s="80"/>
      <c r="H1" s="80"/>
      <c r="I1" s="80"/>
      <c r="J1" s="80"/>
      <c r="K1" s="80"/>
      <c r="L1" s="80"/>
      <c r="M1" s="80"/>
      <c r="N1" s="80"/>
      <c r="O1" s="80"/>
      <c r="P1" s="80"/>
      <c r="Q1" s="80"/>
      <c r="R1" s="80"/>
      <c r="S1" s="80"/>
      <c r="T1" s="80"/>
      <c r="U1" s="80"/>
      <c r="V1" s="80"/>
      <c r="W1" s="80"/>
      <c r="X1" s="80"/>
      <c r="Y1" s="80"/>
      <c r="Z1" s="80"/>
      <c r="AA1" s="80"/>
      <c r="AB1" s="80"/>
      <c r="AC1" s="80"/>
      <c r="AD1" s="80"/>
      <c r="AE1" s="80"/>
    </row>
    <row r="2" spans="1:37" x14ac:dyDescent="0.2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7" ht="25.5" x14ac:dyDescent="0.25">
      <c r="A3" s="80"/>
      <c r="B3" s="9"/>
      <c r="C3" s="10" t="s">
        <v>52</v>
      </c>
      <c r="D3" s="10" t="s">
        <v>4</v>
      </c>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7" ht="51" x14ac:dyDescent="0.25">
      <c r="A4" s="80"/>
      <c r="B4" s="11" t="s">
        <v>51</v>
      </c>
      <c r="C4" s="12" t="s">
        <v>102</v>
      </c>
      <c r="D4" s="13">
        <v>0.2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7" ht="51" x14ac:dyDescent="0.25">
      <c r="A5" s="80"/>
      <c r="B5" s="14" t="s">
        <v>53</v>
      </c>
      <c r="C5" s="15" t="s">
        <v>103</v>
      </c>
      <c r="D5" s="16">
        <v>0.4</v>
      </c>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7" ht="51" x14ac:dyDescent="0.25">
      <c r="A6" s="80"/>
      <c r="B6" s="17" t="s">
        <v>107</v>
      </c>
      <c r="C6" s="15" t="s">
        <v>104</v>
      </c>
      <c r="D6" s="16">
        <v>0.6</v>
      </c>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7" ht="76.5" x14ac:dyDescent="0.25">
      <c r="A7" s="80"/>
      <c r="B7" s="18" t="s">
        <v>6</v>
      </c>
      <c r="C7" s="15" t="s">
        <v>105</v>
      </c>
      <c r="D7" s="16">
        <v>0.8</v>
      </c>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7" ht="51" x14ac:dyDescent="0.25">
      <c r="A8" s="80"/>
      <c r="B8" s="19" t="s">
        <v>54</v>
      </c>
      <c r="C8" s="15" t="s">
        <v>106</v>
      </c>
      <c r="D8" s="16">
        <v>1</v>
      </c>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7" x14ac:dyDescent="0.25">
      <c r="A9" s="80"/>
      <c r="B9" s="104"/>
      <c r="C9" s="104"/>
      <c r="D9" s="104"/>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row>
    <row r="10" spans="1:37" ht="16.5" x14ac:dyDescent="0.25">
      <c r="A10" s="80"/>
      <c r="B10" s="105"/>
      <c r="C10" s="104"/>
      <c r="D10" s="104"/>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row>
    <row r="11" spans="1:37" x14ac:dyDescent="0.25">
      <c r="A11" s="80"/>
      <c r="B11" s="104"/>
      <c r="C11" s="104"/>
      <c r="D11" s="104"/>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row>
    <row r="12" spans="1:37" x14ac:dyDescent="0.25">
      <c r="A12" s="80"/>
      <c r="B12" s="104"/>
      <c r="C12" s="104"/>
      <c r="D12" s="104"/>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row>
    <row r="13" spans="1:37" x14ac:dyDescent="0.25">
      <c r="A13" s="80"/>
      <c r="B13" s="104"/>
      <c r="C13" s="104"/>
      <c r="D13" s="104"/>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1:37" x14ac:dyDescent="0.25">
      <c r="A14" s="80"/>
      <c r="B14" s="104"/>
      <c r="C14" s="104"/>
      <c r="D14" s="104"/>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1:37" x14ac:dyDescent="0.25">
      <c r="A15" s="80"/>
      <c r="B15" s="104"/>
      <c r="C15" s="104"/>
      <c r="D15" s="104"/>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row>
    <row r="16" spans="1:37" x14ac:dyDescent="0.25">
      <c r="A16" s="80"/>
      <c r="B16" s="104"/>
      <c r="C16" s="104"/>
      <c r="D16" s="104"/>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row>
    <row r="17" spans="1:37" x14ac:dyDescent="0.25">
      <c r="A17" s="80"/>
      <c r="B17" s="104"/>
      <c r="C17" s="104"/>
      <c r="D17" s="104"/>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1:37" x14ac:dyDescent="0.25">
      <c r="A18" s="80"/>
      <c r="B18" s="104"/>
      <c r="C18" s="104"/>
      <c r="D18" s="10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row>
    <row r="19" spans="1:37" x14ac:dyDescent="0.25">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row>
    <row r="20" spans="1:37" x14ac:dyDescent="0.2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row>
    <row r="21" spans="1:37" x14ac:dyDescent="0.2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row>
    <row r="22" spans="1:37" x14ac:dyDescent="0.2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1:37" x14ac:dyDescent="0.2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row>
    <row r="24" spans="1:37" x14ac:dyDescent="0.2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row>
    <row r="25" spans="1:37" x14ac:dyDescent="0.2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row>
    <row r="26" spans="1:37" x14ac:dyDescent="0.2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row>
    <row r="27" spans="1:37" x14ac:dyDescent="0.2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37" x14ac:dyDescent="0.2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row>
    <row r="29" spans="1:37" x14ac:dyDescent="0.2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row>
    <row r="30" spans="1:37" x14ac:dyDescent="0.2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row>
    <row r="31" spans="1:37" x14ac:dyDescent="0.2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row>
    <row r="32" spans="1:37" x14ac:dyDescent="0.2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row>
    <row r="33" spans="1:31" x14ac:dyDescent="0.25">
      <c r="A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x14ac:dyDescent="0.25">
      <c r="A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row r="35" spans="1:31" x14ac:dyDescent="0.25">
      <c r="A35" s="80"/>
    </row>
    <row r="36" spans="1:31" x14ac:dyDescent="0.25">
      <c r="A36" s="80"/>
    </row>
    <row r="37" spans="1:31" x14ac:dyDescent="0.25">
      <c r="A37" s="80"/>
    </row>
    <row r="38" spans="1:31" x14ac:dyDescent="0.25">
      <c r="A38" s="80"/>
    </row>
    <row r="39" spans="1:31" x14ac:dyDescent="0.25">
      <c r="A39" s="80"/>
    </row>
    <row r="40" spans="1:31" x14ac:dyDescent="0.25">
      <c r="A40" s="80"/>
    </row>
    <row r="41" spans="1:31" x14ac:dyDescent="0.25">
      <c r="A41" s="80"/>
    </row>
    <row r="42" spans="1:31" x14ac:dyDescent="0.25">
      <c r="A42" s="80"/>
    </row>
    <row r="43" spans="1:31" x14ac:dyDescent="0.25">
      <c r="A43" s="80"/>
    </row>
    <row r="44" spans="1:31" x14ac:dyDescent="0.25">
      <c r="A44" s="80"/>
    </row>
    <row r="45" spans="1:31" x14ac:dyDescent="0.25">
      <c r="A45" s="80"/>
    </row>
    <row r="46" spans="1:31" x14ac:dyDescent="0.25">
      <c r="A46" s="80"/>
    </row>
    <row r="47" spans="1:31" x14ac:dyDescent="0.25">
      <c r="A47" s="80"/>
    </row>
    <row r="48" spans="1:31" x14ac:dyDescent="0.25">
      <c r="A48" s="80"/>
    </row>
    <row r="49" spans="1:1" x14ac:dyDescent="0.25">
      <c r="A49" s="80"/>
    </row>
    <row r="50" spans="1:1" x14ac:dyDescent="0.25">
      <c r="A50" s="80"/>
    </row>
    <row r="51" spans="1:1" x14ac:dyDescent="0.25">
      <c r="A51" s="80"/>
    </row>
    <row r="52" spans="1:1" x14ac:dyDescent="0.25">
      <c r="A52" s="80"/>
    </row>
    <row r="53" spans="1:1" x14ac:dyDescent="0.25">
      <c r="A53" s="80"/>
    </row>
    <row r="54" spans="1:1" x14ac:dyDescent="0.25">
      <c r="A54" s="80"/>
    </row>
    <row r="55" spans="1:1" x14ac:dyDescent="0.25">
      <c r="A55" s="8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4" sqref="D4:D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0"/>
      <c r="B1" s="487" t="s">
        <v>63</v>
      </c>
      <c r="C1" s="487"/>
      <c r="D1" s="487"/>
      <c r="E1" s="80"/>
      <c r="F1" s="80"/>
      <c r="G1" s="80"/>
      <c r="H1" s="80"/>
      <c r="I1" s="80"/>
      <c r="J1" s="80"/>
      <c r="K1" s="80"/>
      <c r="L1" s="80"/>
      <c r="M1" s="80"/>
      <c r="N1" s="80"/>
      <c r="O1" s="80"/>
      <c r="P1" s="80"/>
      <c r="Q1" s="80"/>
      <c r="R1" s="80"/>
      <c r="S1" s="80"/>
      <c r="T1" s="80"/>
      <c r="U1" s="80"/>
    </row>
    <row r="2" spans="1:21" x14ac:dyDescent="0.25">
      <c r="A2" s="80"/>
      <c r="B2" s="80"/>
      <c r="C2" s="80"/>
      <c r="D2" s="80"/>
      <c r="E2" s="80"/>
      <c r="F2" s="80"/>
      <c r="G2" s="80"/>
      <c r="H2" s="80"/>
      <c r="I2" s="80"/>
      <c r="J2" s="80"/>
      <c r="K2" s="80"/>
      <c r="L2" s="80"/>
      <c r="M2" s="80"/>
      <c r="N2" s="80"/>
      <c r="O2" s="80"/>
      <c r="P2" s="80"/>
      <c r="Q2" s="80"/>
      <c r="R2" s="80"/>
      <c r="S2" s="80"/>
      <c r="T2" s="80"/>
      <c r="U2" s="80"/>
    </row>
    <row r="3" spans="1:21" ht="30" x14ac:dyDescent="0.25">
      <c r="A3" s="80"/>
      <c r="B3" s="101"/>
      <c r="C3" s="33" t="s">
        <v>56</v>
      </c>
      <c r="D3" s="33" t="s">
        <v>57</v>
      </c>
      <c r="E3" s="80"/>
      <c r="F3" s="80"/>
      <c r="G3" s="80"/>
      <c r="H3" s="80"/>
      <c r="I3" s="80"/>
      <c r="J3" s="80"/>
      <c r="K3" s="80"/>
      <c r="L3" s="80"/>
      <c r="M3" s="80"/>
      <c r="N3" s="80"/>
      <c r="O3" s="80"/>
      <c r="P3" s="80"/>
      <c r="Q3" s="80"/>
      <c r="R3" s="80"/>
      <c r="S3" s="80"/>
      <c r="T3" s="80"/>
      <c r="U3" s="80"/>
    </row>
    <row r="4" spans="1:21" ht="33.75" x14ac:dyDescent="0.25">
      <c r="A4" s="100" t="s">
        <v>83</v>
      </c>
      <c r="B4" s="36" t="s">
        <v>101</v>
      </c>
      <c r="C4" s="41" t="s">
        <v>157</v>
      </c>
      <c r="D4" s="34" t="s">
        <v>97</v>
      </c>
      <c r="E4" s="80"/>
      <c r="F4" s="80"/>
      <c r="G4" s="80"/>
      <c r="H4" s="80"/>
      <c r="I4" s="80"/>
      <c r="J4" s="80"/>
      <c r="K4" s="80"/>
      <c r="L4" s="80"/>
      <c r="M4" s="80"/>
      <c r="N4" s="80"/>
      <c r="O4" s="80"/>
      <c r="P4" s="80"/>
      <c r="Q4" s="80"/>
      <c r="R4" s="80"/>
      <c r="S4" s="80"/>
      <c r="T4" s="80"/>
      <c r="U4" s="80"/>
    </row>
    <row r="5" spans="1:21" ht="67.5" x14ac:dyDescent="0.25">
      <c r="A5" s="100" t="s">
        <v>84</v>
      </c>
      <c r="B5" s="37" t="s">
        <v>59</v>
      </c>
      <c r="C5" s="42" t="s">
        <v>93</v>
      </c>
      <c r="D5" s="35" t="s">
        <v>98</v>
      </c>
      <c r="E5" s="80"/>
      <c r="F5" s="80"/>
      <c r="G5" s="80"/>
      <c r="H5" s="80"/>
      <c r="I5" s="80"/>
      <c r="J5" s="80"/>
      <c r="K5" s="80"/>
      <c r="L5" s="80"/>
      <c r="M5" s="80"/>
      <c r="N5" s="80"/>
      <c r="O5" s="80"/>
      <c r="P5" s="80"/>
      <c r="Q5" s="80"/>
      <c r="R5" s="80"/>
      <c r="S5" s="80"/>
      <c r="T5" s="80"/>
      <c r="U5" s="80"/>
    </row>
    <row r="6" spans="1:21" ht="67.5" x14ac:dyDescent="0.25">
      <c r="A6" s="100" t="s">
        <v>81</v>
      </c>
      <c r="B6" s="38" t="s">
        <v>60</v>
      </c>
      <c r="C6" s="42" t="s">
        <v>94</v>
      </c>
      <c r="D6" s="35" t="s">
        <v>100</v>
      </c>
      <c r="E6" s="80"/>
      <c r="F6" s="80"/>
      <c r="G6" s="80"/>
      <c r="H6" s="80"/>
      <c r="I6" s="80"/>
      <c r="J6" s="80"/>
      <c r="K6" s="80"/>
      <c r="L6" s="80"/>
      <c r="M6" s="80"/>
      <c r="N6" s="80"/>
      <c r="O6" s="80"/>
      <c r="P6" s="80"/>
      <c r="Q6" s="80"/>
      <c r="R6" s="80"/>
      <c r="S6" s="80"/>
      <c r="T6" s="80"/>
      <c r="U6" s="80"/>
    </row>
    <row r="7" spans="1:21" ht="101.25" x14ac:dyDescent="0.25">
      <c r="A7" s="100" t="s">
        <v>7</v>
      </c>
      <c r="B7" s="39" t="s">
        <v>61</v>
      </c>
      <c r="C7" s="42" t="s">
        <v>95</v>
      </c>
      <c r="D7" s="35" t="s">
        <v>99</v>
      </c>
      <c r="E7" s="80"/>
      <c r="F7" s="80"/>
      <c r="G7" s="80"/>
      <c r="H7" s="80"/>
      <c r="I7" s="80"/>
      <c r="J7" s="80"/>
      <c r="K7" s="80"/>
      <c r="L7" s="80"/>
      <c r="M7" s="80"/>
      <c r="N7" s="80"/>
      <c r="O7" s="80"/>
      <c r="P7" s="80"/>
      <c r="Q7" s="80"/>
      <c r="R7" s="80"/>
      <c r="S7" s="80"/>
      <c r="T7" s="80"/>
      <c r="U7" s="80"/>
    </row>
    <row r="8" spans="1:21" ht="67.5" x14ac:dyDescent="0.25">
      <c r="A8" s="100" t="s">
        <v>85</v>
      </c>
      <c r="B8" s="40" t="s">
        <v>62</v>
      </c>
      <c r="C8" s="42" t="s">
        <v>96</v>
      </c>
      <c r="D8" s="35" t="s">
        <v>118</v>
      </c>
      <c r="E8" s="80"/>
      <c r="F8" s="80"/>
      <c r="G8" s="80"/>
      <c r="H8" s="80"/>
      <c r="I8" s="80"/>
      <c r="J8" s="80"/>
      <c r="K8" s="80"/>
      <c r="L8" s="80"/>
      <c r="M8" s="80"/>
      <c r="N8" s="80"/>
      <c r="O8" s="80"/>
      <c r="P8" s="80"/>
      <c r="Q8" s="80"/>
      <c r="R8" s="80"/>
      <c r="S8" s="80"/>
      <c r="T8" s="80"/>
      <c r="U8" s="80"/>
    </row>
    <row r="9" spans="1:21" ht="20.25" x14ac:dyDescent="0.25">
      <c r="A9" s="100"/>
      <c r="B9" s="100"/>
      <c r="C9" s="102"/>
      <c r="D9" s="102"/>
      <c r="E9" s="80"/>
      <c r="F9" s="80"/>
      <c r="G9" s="80"/>
      <c r="H9" s="80"/>
      <c r="I9" s="80"/>
      <c r="J9" s="80"/>
      <c r="K9" s="80"/>
      <c r="L9" s="80"/>
      <c r="M9" s="80"/>
      <c r="N9" s="80"/>
      <c r="O9" s="80"/>
      <c r="P9" s="80"/>
      <c r="Q9" s="80"/>
      <c r="R9" s="80"/>
      <c r="S9" s="80"/>
      <c r="T9" s="80"/>
      <c r="U9" s="80"/>
    </row>
    <row r="10" spans="1:21" ht="16.5" x14ac:dyDescent="0.25">
      <c r="A10" s="100"/>
      <c r="B10" s="103"/>
      <c r="C10" s="103"/>
      <c r="D10" s="103"/>
      <c r="E10" s="80"/>
      <c r="F10" s="80"/>
      <c r="G10" s="80"/>
      <c r="H10" s="80"/>
      <c r="I10" s="80"/>
      <c r="J10" s="80"/>
      <c r="K10" s="80"/>
      <c r="L10" s="80"/>
      <c r="M10" s="80"/>
      <c r="N10" s="80"/>
      <c r="O10" s="80"/>
      <c r="P10" s="80"/>
      <c r="Q10" s="80"/>
      <c r="R10" s="80"/>
      <c r="S10" s="80"/>
      <c r="T10" s="80"/>
      <c r="U10" s="80"/>
    </row>
    <row r="11" spans="1:21" x14ac:dyDescent="0.25">
      <c r="A11" s="100"/>
      <c r="B11" s="100" t="s">
        <v>91</v>
      </c>
      <c r="C11" s="100" t="s">
        <v>145</v>
      </c>
      <c r="D11" s="100" t="s">
        <v>152</v>
      </c>
      <c r="E11" s="80"/>
      <c r="F11" s="80"/>
      <c r="G11" s="80"/>
      <c r="H11" s="80"/>
      <c r="I11" s="80"/>
      <c r="J11" s="80"/>
      <c r="K11" s="80"/>
      <c r="L11" s="80"/>
      <c r="M11" s="80"/>
      <c r="N11" s="80"/>
      <c r="O11" s="80"/>
      <c r="P11" s="80"/>
      <c r="Q11" s="80"/>
      <c r="R11" s="80"/>
      <c r="S11" s="80"/>
      <c r="T11" s="80"/>
      <c r="U11" s="80"/>
    </row>
    <row r="12" spans="1:21" x14ac:dyDescent="0.25">
      <c r="A12" s="100"/>
      <c r="B12" s="100" t="s">
        <v>89</v>
      </c>
      <c r="C12" s="100" t="s">
        <v>149</v>
      </c>
      <c r="D12" s="100" t="s">
        <v>153</v>
      </c>
      <c r="E12" s="80"/>
      <c r="F12" s="80"/>
      <c r="G12" s="80"/>
      <c r="H12" s="80"/>
      <c r="I12" s="80"/>
      <c r="J12" s="80"/>
      <c r="K12" s="80"/>
      <c r="L12" s="80"/>
      <c r="M12" s="80"/>
      <c r="N12" s="80"/>
      <c r="O12" s="80"/>
      <c r="P12" s="80"/>
      <c r="Q12" s="80"/>
      <c r="R12" s="80"/>
      <c r="S12" s="80"/>
      <c r="T12" s="80"/>
      <c r="U12" s="80"/>
    </row>
    <row r="13" spans="1:21" x14ac:dyDescent="0.25">
      <c r="A13" s="100"/>
      <c r="B13" s="100"/>
      <c r="C13" s="100" t="s">
        <v>148</v>
      </c>
      <c r="D13" s="100" t="s">
        <v>154</v>
      </c>
      <c r="E13" s="80"/>
      <c r="F13" s="80"/>
      <c r="G13" s="80"/>
      <c r="H13" s="80"/>
      <c r="I13" s="80"/>
      <c r="J13" s="80"/>
      <c r="K13" s="80"/>
      <c r="L13" s="80"/>
      <c r="M13" s="80"/>
      <c r="N13" s="80"/>
      <c r="O13" s="80"/>
      <c r="P13" s="80"/>
      <c r="Q13" s="80"/>
      <c r="R13" s="80"/>
      <c r="S13" s="80"/>
      <c r="T13" s="80"/>
      <c r="U13" s="80"/>
    </row>
    <row r="14" spans="1:21" x14ac:dyDescent="0.25">
      <c r="A14" s="100"/>
      <c r="B14" s="100"/>
      <c r="C14" s="100" t="s">
        <v>150</v>
      </c>
      <c r="D14" s="100" t="s">
        <v>155</v>
      </c>
      <c r="E14" s="80"/>
      <c r="F14" s="80"/>
      <c r="G14" s="80"/>
      <c r="H14" s="80"/>
      <c r="I14" s="80"/>
      <c r="J14" s="80"/>
      <c r="K14" s="80"/>
      <c r="L14" s="80"/>
      <c r="M14" s="80"/>
      <c r="N14" s="80"/>
      <c r="O14" s="80"/>
      <c r="P14" s="80"/>
      <c r="Q14" s="80"/>
      <c r="R14" s="80"/>
      <c r="S14" s="80"/>
      <c r="T14" s="80"/>
      <c r="U14" s="80"/>
    </row>
    <row r="15" spans="1:21" x14ac:dyDescent="0.25">
      <c r="A15" s="100"/>
      <c r="B15" s="100"/>
      <c r="C15" s="100" t="s">
        <v>151</v>
      </c>
      <c r="D15" s="100" t="s">
        <v>156</v>
      </c>
      <c r="E15" s="80"/>
      <c r="F15" s="80"/>
      <c r="G15" s="80"/>
      <c r="H15" s="80"/>
      <c r="I15" s="80"/>
      <c r="J15" s="80"/>
      <c r="K15" s="80"/>
      <c r="L15" s="80"/>
      <c r="M15" s="80"/>
      <c r="N15" s="80"/>
      <c r="O15" s="80"/>
      <c r="P15" s="80"/>
      <c r="Q15" s="80"/>
      <c r="R15" s="80"/>
      <c r="S15" s="80"/>
      <c r="T15" s="80"/>
      <c r="U15" s="80"/>
    </row>
    <row r="16" spans="1:21" x14ac:dyDescent="0.25">
      <c r="A16" s="100"/>
      <c r="B16" s="100"/>
      <c r="C16" s="100"/>
      <c r="D16" s="100"/>
      <c r="E16" s="80"/>
      <c r="F16" s="80"/>
      <c r="G16" s="80"/>
      <c r="H16" s="80"/>
      <c r="I16" s="80"/>
      <c r="J16" s="80"/>
      <c r="K16" s="80"/>
      <c r="L16" s="80"/>
      <c r="M16" s="80"/>
      <c r="N16" s="80"/>
      <c r="O16" s="80"/>
    </row>
    <row r="17" spans="1:15" x14ac:dyDescent="0.25">
      <c r="A17" s="100"/>
      <c r="B17" s="100"/>
      <c r="C17" s="100"/>
      <c r="D17" s="100"/>
      <c r="E17" s="80"/>
      <c r="F17" s="80"/>
      <c r="G17" s="80"/>
      <c r="H17" s="80"/>
      <c r="I17" s="80"/>
      <c r="J17" s="80"/>
      <c r="K17" s="80"/>
      <c r="L17" s="80"/>
      <c r="M17" s="80"/>
      <c r="N17" s="80"/>
      <c r="O17" s="80"/>
    </row>
    <row r="18" spans="1:15" x14ac:dyDescent="0.25">
      <c r="A18" s="100"/>
      <c r="B18" s="104"/>
      <c r="C18" s="104"/>
      <c r="D18" s="104"/>
      <c r="E18" s="80"/>
      <c r="F18" s="80"/>
      <c r="G18" s="80"/>
      <c r="H18" s="80"/>
      <c r="I18" s="80"/>
      <c r="J18" s="80"/>
      <c r="K18" s="80"/>
      <c r="L18" s="80"/>
      <c r="M18" s="80"/>
      <c r="N18" s="80"/>
      <c r="O18" s="80"/>
    </row>
    <row r="19" spans="1:15" x14ac:dyDescent="0.25">
      <c r="A19" s="100"/>
      <c r="B19" s="104"/>
      <c r="C19" s="104"/>
      <c r="D19" s="104"/>
      <c r="E19" s="80"/>
      <c r="F19" s="80"/>
      <c r="G19" s="80"/>
      <c r="H19" s="80"/>
      <c r="I19" s="80"/>
      <c r="J19" s="80"/>
      <c r="K19" s="80"/>
      <c r="L19" s="80"/>
      <c r="M19" s="80"/>
      <c r="N19" s="80"/>
      <c r="O19" s="80"/>
    </row>
    <row r="20" spans="1:15" x14ac:dyDescent="0.25">
      <c r="A20" s="100"/>
      <c r="B20" s="104"/>
      <c r="C20" s="104"/>
      <c r="D20" s="104"/>
      <c r="E20" s="80"/>
      <c r="F20" s="80"/>
      <c r="G20" s="80"/>
      <c r="H20" s="80"/>
      <c r="I20" s="80"/>
      <c r="J20" s="80"/>
      <c r="K20" s="80"/>
      <c r="L20" s="80"/>
      <c r="M20" s="80"/>
      <c r="N20" s="80"/>
      <c r="O20" s="80"/>
    </row>
    <row r="21" spans="1:15" x14ac:dyDescent="0.25">
      <c r="A21" s="100"/>
      <c r="B21" s="104"/>
      <c r="C21" s="104"/>
      <c r="D21" s="104"/>
      <c r="E21" s="80"/>
      <c r="F21" s="80"/>
      <c r="G21" s="80"/>
      <c r="H21" s="80"/>
      <c r="I21" s="80"/>
      <c r="J21" s="80"/>
      <c r="K21" s="80"/>
      <c r="L21" s="80"/>
      <c r="M21" s="80"/>
      <c r="N21" s="80"/>
      <c r="O21" s="80"/>
    </row>
    <row r="22" spans="1:15" ht="20.25" x14ac:dyDescent="0.25">
      <c r="A22" s="100"/>
      <c r="B22" s="100"/>
      <c r="C22" s="102"/>
      <c r="D22" s="102"/>
      <c r="E22" s="80"/>
      <c r="F22" s="80"/>
      <c r="G22" s="80"/>
      <c r="H22" s="80"/>
      <c r="I22" s="80"/>
      <c r="J22" s="80"/>
      <c r="K22" s="80"/>
      <c r="L22" s="80"/>
      <c r="M22" s="80"/>
      <c r="N22" s="80"/>
      <c r="O22" s="80"/>
    </row>
    <row r="23" spans="1:15" ht="20.25" x14ac:dyDescent="0.25">
      <c r="A23" s="100"/>
      <c r="B23" s="100"/>
      <c r="C23" s="102"/>
      <c r="D23" s="102"/>
      <c r="E23" s="80"/>
      <c r="F23" s="80"/>
      <c r="G23" s="80"/>
      <c r="H23" s="80"/>
      <c r="I23" s="80"/>
      <c r="J23" s="80"/>
      <c r="K23" s="80"/>
      <c r="L23" s="80"/>
      <c r="M23" s="80"/>
      <c r="N23" s="80"/>
      <c r="O23" s="80"/>
    </row>
    <row r="24" spans="1:15" ht="20.25" x14ac:dyDescent="0.25">
      <c r="A24" s="100"/>
      <c r="B24" s="100"/>
      <c r="C24" s="102"/>
      <c r="D24" s="102"/>
      <c r="E24" s="80"/>
      <c r="F24" s="80"/>
      <c r="G24" s="80"/>
      <c r="H24" s="80"/>
      <c r="I24" s="80"/>
      <c r="J24" s="80"/>
      <c r="K24" s="80"/>
      <c r="L24" s="80"/>
      <c r="M24" s="80"/>
      <c r="N24" s="80"/>
      <c r="O24" s="80"/>
    </row>
    <row r="25" spans="1:15" ht="20.25" x14ac:dyDescent="0.25">
      <c r="A25" s="100"/>
      <c r="B25" s="100"/>
      <c r="C25" s="102"/>
      <c r="D25" s="102"/>
      <c r="E25" s="80"/>
      <c r="F25" s="80"/>
      <c r="G25" s="80"/>
      <c r="H25" s="80"/>
      <c r="I25" s="80"/>
      <c r="J25" s="80"/>
      <c r="K25" s="80"/>
      <c r="L25" s="80"/>
      <c r="M25" s="80"/>
      <c r="N25" s="80"/>
      <c r="O25" s="80"/>
    </row>
    <row r="26" spans="1:15" ht="20.25" x14ac:dyDescent="0.25">
      <c r="A26" s="100"/>
      <c r="B26" s="100"/>
      <c r="C26" s="102"/>
      <c r="D26" s="102"/>
      <c r="E26" s="80"/>
      <c r="F26" s="80"/>
      <c r="G26" s="80"/>
      <c r="H26" s="80"/>
      <c r="I26" s="80"/>
      <c r="J26" s="80"/>
      <c r="K26" s="80"/>
      <c r="L26" s="80"/>
      <c r="M26" s="80"/>
      <c r="N26" s="80"/>
      <c r="O26" s="80"/>
    </row>
    <row r="27" spans="1:15" ht="20.25" x14ac:dyDescent="0.25">
      <c r="A27" s="100"/>
      <c r="B27" s="100"/>
      <c r="C27" s="102"/>
      <c r="D27" s="102"/>
      <c r="E27" s="80"/>
      <c r="F27" s="80"/>
      <c r="G27" s="80"/>
      <c r="H27" s="80"/>
      <c r="I27" s="80"/>
      <c r="J27" s="80"/>
      <c r="K27" s="80"/>
      <c r="L27" s="80"/>
      <c r="M27" s="80"/>
      <c r="N27" s="80"/>
      <c r="O27" s="80"/>
    </row>
    <row r="28" spans="1:15" ht="20.25" x14ac:dyDescent="0.25">
      <c r="A28" s="100"/>
      <c r="B28" s="100"/>
      <c r="C28" s="102"/>
      <c r="D28" s="102"/>
      <c r="E28" s="80"/>
      <c r="F28" s="80"/>
      <c r="G28" s="80"/>
      <c r="H28" s="80"/>
      <c r="I28" s="80"/>
      <c r="J28" s="80"/>
      <c r="K28" s="80"/>
      <c r="L28" s="80"/>
      <c r="M28" s="80"/>
      <c r="N28" s="80"/>
      <c r="O28" s="80"/>
    </row>
    <row r="29" spans="1:15" ht="20.25" x14ac:dyDescent="0.25">
      <c r="A29" s="100"/>
      <c r="B29" s="100"/>
      <c r="C29" s="102"/>
      <c r="D29" s="102"/>
      <c r="E29" s="80"/>
      <c r="F29" s="80"/>
      <c r="G29" s="80"/>
      <c r="H29" s="80"/>
      <c r="I29" s="80"/>
      <c r="J29" s="80"/>
      <c r="K29" s="80"/>
      <c r="L29" s="80"/>
      <c r="M29" s="80"/>
      <c r="N29" s="80"/>
      <c r="O29" s="80"/>
    </row>
    <row r="30" spans="1:15" ht="20.25" x14ac:dyDescent="0.25">
      <c r="A30" s="100"/>
      <c r="B30" s="100"/>
      <c r="C30" s="102"/>
      <c r="D30" s="102"/>
      <c r="E30" s="80"/>
      <c r="F30" s="80"/>
      <c r="G30" s="80"/>
      <c r="H30" s="80"/>
      <c r="I30" s="80"/>
      <c r="J30" s="80"/>
      <c r="K30" s="80"/>
      <c r="L30" s="80"/>
      <c r="M30" s="80"/>
      <c r="N30" s="80"/>
      <c r="O30" s="80"/>
    </row>
    <row r="31" spans="1:15" ht="20.25" x14ac:dyDescent="0.25">
      <c r="A31" s="100"/>
      <c r="B31" s="100"/>
      <c r="C31" s="102"/>
      <c r="D31" s="102"/>
      <c r="E31" s="80"/>
      <c r="F31" s="80"/>
      <c r="G31" s="80"/>
      <c r="H31" s="80"/>
      <c r="I31" s="80"/>
      <c r="J31" s="80"/>
      <c r="K31" s="80"/>
      <c r="L31" s="80"/>
      <c r="M31" s="80"/>
      <c r="N31" s="80"/>
      <c r="O31" s="80"/>
    </row>
    <row r="32" spans="1:15" ht="20.25" x14ac:dyDescent="0.25">
      <c r="A32" s="100"/>
      <c r="B32" s="100"/>
      <c r="C32" s="102"/>
      <c r="D32" s="102"/>
      <c r="E32" s="80"/>
      <c r="F32" s="80"/>
      <c r="G32" s="80"/>
      <c r="H32" s="80"/>
      <c r="I32" s="80"/>
      <c r="J32" s="80"/>
      <c r="K32" s="80"/>
      <c r="L32" s="80"/>
      <c r="M32" s="80"/>
      <c r="N32" s="80"/>
      <c r="O32" s="80"/>
    </row>
    <row r="33" spans="1:15" ht="20.25" x14ac:dyDescent="0.25">
      <c r="A33" s="100"/>
      <c r="B33" s="100"/>
      <c r="C33" s="102"/>
      <c r="D33" s="102"/>
      <c r="E33" s="80"/>
      <c r="F33" s="80"/>
      <c r="G33" s="80"/>
      <c r="H33" s="80"/>
      <c r="I33" s="80"/>
      <c r="J33" s="80"/>
      <c r="K33" s="80"/>
      <c r="L33" s="80"/>
      <c r="M33" s="80"/>
      <c r="N33" s="80"/>
      <c r="O33" s="80"/>
    </row>
    <row r="34" spans="1:15" ht="20.25" x14ac:dyDescent="0.25">
      <c r="A34" s="100"/>
      <c r="B34" s="100"/>
      <c r="C34" s="102"/>
      <c r="D34" s="102"/>
      <c r="E34" s="80"/>
      <c r="F34" s="80"/>
      <c r="G34" s="80"/>
      <c r="H34" s="80"/>
      <c r="I34" s="80"/>
      <c r="J34" s="80"/>
      <c r="K34" s="80"/>
      <c r="L34" s="80"/>
      <c r="M34" s="80"/>
      <c r="N34" s="80"/>
      <c r="O34" s="80"/>
    </row>
    <row r="35" spans="1:15" ht="20.25" x14ac:dyDescent="0.25">
      <c r="A35" s="100"/>
      <c r="B35" s="100"/>
      <c r="C35" s="102"/>
      <c r="D35" s="102"/>
      <c r="E35" s="80"/>
      <c r="F35" s="80"/>
      <c r="G35" s="80"/>
      <c r="H35" s="80"/>
      <c r="I35" s="80"/>
      <c r="J35" s="80"/>
      <c r="K35" s="80"/>
      <c r="L35" s="80"/>
      <c r="M35" s="80"/>
      <c r="N35" s="80"/>
      <c r="O35" s="80"/>
    </row>
    <row r="36" spans="1:15" ht="20.25" x14ac:dyDescent="0.25">
      <c r="A36" s="100"/>
      <c r="B36" s="100"/>
      <c r="C36" s="102"/>
      <c r="D36" s="102"/>
      <c r="E36" s="80"/>
      <c r="F36" s="80"/>
      <c r="G36" s="80"/>
      <c r="H36" s="80"/>
      <c r="I36" s="80"/>
      <c r="J36" s="80"/>
      <c r="K36" s="80"/>
      <c r="L36" s="80"/>
      <c r="M36" s="80"/>
      <c r="N36" s="80"/>
      <c r="O36" s="80"/>
    </row>
    <row r="37" spans="1:15" ht="20.25" x14ac:dyDescent="0.25">
      <c r="A37" s="100"/>
      <c r="B37" s="100"/>
      <c r="C37" s="102"/>
      <c r="D37" s="102"/>
      <c r="E37" s="80"/>
      <c r="F37" s="80"/>
      <c r="G37" s="80"/>
      <c r="H37" s="80"/>
      <c r="I37" s="80"/>
      <c r="J37" s="80"/>
      <c r="K37" s="80"/>
      <c r="L37" s="80"/>
      <c r="M37" s="80"/>
      <c r="N37" s="80"/>
      <c r="O37" s="80"/>
    </row>
    <row r="38" spans="1:15" ht="20.25" x14ac:dyDescent="0.25">
      <c r="A38" s="100"/>
      <c r="B38" s="100"/>
      <c r="C38" s="102"/>
      <c r="D38" s="102"/>
      <c r="E38" s="80"/>
      <c r="F38" s="80"/>
      <c r="G38" s="80"/>
      <c r="H38" s="80"/>
      <c r="I38" s="80"/>
      <c r="J38" s="80"/>
      <c r="K38" s="80"/>
      <c r="L38" s="80"/>
      <c r="M38" s="80"/>
      <c r="N38" s="80"/>
      <c r="O38" s="80"/>
    </row>
    <row r="39" spans="1:15" ht="20.25" x14ac:dyDescent="0.25">
      <c r="A39" s="100"/>
      <c r="B39" s="100"/>
      <c r="C39" s="102"/>
      <c r="D39" s="102"/>
      <c r="E39" s="80"/>
      <c r="F39" s="80"/>
      <c r="G39" s="80"/>
      <c r="H39" s="80"/>
      <c r="I39" s="80"/>
      <c r="J39" s="80"/>
      <c r="K39" s="80"/>
      <c r="L39" s="80"/>
      <c r="M39" s="80"/>
      <c r="N39" s="80"/>
      <c r="O39" s="80"/>
    </row>
    <row r="40" spans="1:15" ht="20.25" x14ac:dyDescent="0.25">
      <c r="A40" s="100"/>
      <c r="B40" s="100"/>
      <c r="C40" s="102"/>
      <c r="D40" s="102"/>
      <c r="E40" s="80"/>
      <c r="F40" s="80"/>
      <c r="G40" s="80"/>
      <c r="H40" s="80"/>
      <c r="I40" s="80"/>
      <c r="J40" s="80"/>
      <c r="K40" s="80"/>
      <c r="L40" s="80"/>
      <c r="M40" s="80"/>
      <c r="N40" s="80"/>
      <c r="O40" s="80"/>
    </row>
    <row r="41" spans="1:15" ht="20.25" x14ac:dyDescent="0.25">
      <c r="A41" s="100"/>
      <c r="B41" s="100"/>
      <c r="C41" s="102"/>
      <c r="D41" s="102"/>
      <c r="E41" s="80"/>
      <c r="F41" s="80"/>
      <c r="G41" s="80"/>
      <c r="H41" s="80"/>
      <c r="I41" s="80"/>
      <c r="J41" s="80"/>
      <c r="K41" s="80"/>
      <c r="L41" s="80"/>
      <c r="M41" s="80"/>
      <c r="N41" s="80"/>
      <c r="O41" s="80"/>
    </row>
    <row r="42" spans="1:15" ht="20.25" x14ac:dyDescent="0.25">
      <c r="A42" s="100"/>
      <c r="B42" s="100"/>
      <c r="C42" s="102"/>
      <c r="D42" s="102"/>
      <c r="E42" s="80"/>
      <c r="F42" s="80"/>
      <c r="G42" s="80"/>
      <c r="H42" s="80"/>
      <c r="I42" s="80"/>
      <c r="J42" s="80"/>
      <c r="K42" s="80"/>
      <c r="L42" s="80"/>
      <c r="M42" s="80"/>
      <c r="N42" s="80"/>
      <c r="O42" s="80"/>
    </row>
    <row r="43" spans="1:15" ht="20.25" x14ac:dyDescent="0.25">
      <c r="A43" s="100"/>
      <c r="B43" s="100"/>
      <c r="C43" s="102"/>
      <c r="D43" s="102"/>
      <c r="E43" s="80"/>
      <c r="F43" s="80"/>
      <c r="G43" s="80"/>
      <c r="H43" s="80"/>
      <c r="I43" s="80"/>
      <c r="J43" s="80"/>
      <c r="K43" s="80"/>
      <c r="L43" s="80"/>
      <c r="M43" s="80"/>
      <c r="N43" s="80"/>
      <c r="O43" s="80"/>
    </row>
    <row r="44" spans="1:15" ht="20.25" x14ac:dyDescent="0.25">
      <c r="A44" s="100"/>
      <c r="B44" s="100"/>
      <c r="C44" s="102"/>
      <c r="D44" s="102"/>
      <c r="E44" s="80"/>
      <c r="F44" s="80"/>
      <c r="G44" s="80"/>
      <c r="H44" s="80"/>
      <c r="I44" s="80"/>
      <c r="J44" s="80"/>
      <c r="K44" s="80"/>
      <c r="L44" s="80"/>
      <c r="M44" s="80"/>
      <c r="N44" s="80"/>
      <c r="O44" s="80"/>
    </row>
    <row r="45" spans="1:15" ht="20.25" x14ac:dyDescent="0.25">
      <c r="A45" s="100"/>
      <c r="B45" s="100"/>
      <c r="C45" s="102"/>
      <c r="D45" s="102"/>
      <c r="E45" s="80"/>
      <c r="F45" s="80"/>
      <c r="G45" s="80"/>
      <c r="H45" s="80"/>
      <c r="I45" s="80"/>
      <c r="J45" s="80"/>
      <c r="K45" s="80"/>
      <c r="L45" s="80"/>
      <c r="M45" s="80"/>
      <c r="N45" s="80"/>
      <c r="O45" s="80"/>
    </row>
    <row r="46" spans="1:15" ht="20.25" x14ac:dyDescent="0.25">
      <c r="A46" s="100"/>
      <c r="B46" s="100"/>
      <c r="C46" s="102"/>
      <c r="D46" s="102"/>
      <c r="E46" s="80"/>
      <c r="F46" s="80"/>
      <c r="G46" s="80"/>
      <c r="H46" s="80"/>
      <c r="I46" s="80"/>
      <c r="J46" s="80"/>
      <c r="K46" s="80"/>
      <c r="L46" s="80"/>
      <c r="M46" s="80"/>
      <c r="N46" s="80"/>
      <c r="O46" s="80"/>
    </row>
    <row r="47" spans="1:15" ht="20.25" x14ac:dyDescent="0.25">
      <c r="A47" s="100"/>
      <c r="B47" s="100"/>
      <c r="C47" s="102"/>
      <c r="D47" s="102"/>
      <c r="E47" s="80"/>
      <c r="F47" s="80"/>
      <c r="G47" s="80"/>
      <c r="H47" s="80"/>
      <c r="I47" s="80"/>
      <c r="J47" s="80"/>
      <c r="K47" s="80"/>
      <c r="L47" s="80"/>
      <c r="M47" s="80"/>
      <c r="N47" s="80"/>
      <c r="O47" s="80"/>
    </row>
    <row r="48" spans="1:15" ht="20.25" x14ac:dyDescent="0.25">
      <c r="A48" s="100"/>
      <c r="B48" s="100"/>
      <c r="C48" s="102"/>
      <c r="D48" s="102"/>
      <c r="E48" s="80"/>
      <c r="F48" s="80"/>
      <c r="G48" s="80"/>
      <c r="H48" s="80"/>
      <c r="I48" s="80"/>
      <c r="J48" s="80"/>
      <c r="K48" s="80"/>
      <c r="L48" s="80"/>
      <c r="M48" s="80"/>
      <c r="N48" s="80"/>
      <c r="O48" s="80"/>
    </row>
    <row r="49" spans="1:15" ht="20.25" x14ac:dyDescent="0.25">
      <c r="A49" s="100"/>
      <c r="B49" s="100"/>
      <c r="C49" s="102"/>
      <c r="D49" s="102"/>
      <c r="E49" s="80"/>
      <c r="F49" s="80"/>
      <c r="G49" s="80"/>
      <c r="H49" s="80"/>
      <c r="I49" s="80"/>
      <c r="J49" s="80"/>
      <c r="K49" s="80"/>
      <c r="L49" s="80"/>
      <c r="M49" s="80"/>
      <c r="N49" s="80"/>
      <c r="O49" s="80"/>
    </row>
    <row r="50" spans="1:15" ht="20.25" x14ac:dyDescent="0.25">
      <c r="A50" s="100"/>
      <c r="B50" s="100"/>
      <c r="C50" s="102"/>
      <c r="D50" s="102"/>
      <c r="E50" s="80"/>
      <c r="F50" s="80"/>
      <c r="G50" s="80"/>
      <c r="H50" s="80"/>
      <c r="I50" s="80"/>
      <c r="J50" s="80"/>
      <c r="K50" s="80"/>
      <c r="L50" s="80"/>
      <c r="M50" s="80"/>
      <c r="N50" s="80"/>
      <c r="O50" s="80"/>
    </row>
    <row r="51" spans="1:15" ht="20.25" x14ac:dyDescent="0.25">
      <c r="A51" s="100"/>
      <c r="B51" s="100"/>
      <c r="C51" s="102"/>
      <c r="D51" s="102"/>
      <c r="E51" s="80"/>
      <c r="F51" s="80"/>
      <c r="G51" s="80"/>
      <c r="H51" s="80"/>
      <c r="I51" s="80"/>
      <c r="J51" s="80"/>
      <c r="K51" s="80"/>
      <c r="L51" s="80"/>
      <c r="M51" s="80"/>
      <c r="N51" s="80"/>
      <c r="O51" s="80"/>
    </row>
    <row r="52" spans="1:15" ht="20.25" x14ac:dyDescent="0.25">
      <c r="A52" s="100"/>
      <c r="B52" s="21"/>
      <c r="C52" s="31"/>
      <c r="D52" s="31"/>
    </row>
    <row r="53" spans="1:15" ht="20.25" x14ac:dyDescent="0.25">
      <c r="A53" s="100"/>
      <c r="B53" s="21"/>
      <c r="C53" s="31"/>
      <c r="D53" s="31"/>
    </row>
    <row r="54" spans="1:15" ht="20.25" x14ac:dyDescent="0.25">
      <c r="A54" s="100"/>
      <c r="B54" s="21"/>
      <c r="C54" s="31"/>
      <c r="D54" s="31"/>
    </row>
    <row r="55" spans="1:15" ht="20.25" x14ac:dyDescent="0.25">
      <c r="A55" s="100"/>
      <c r="B55" s="21"/>
      <c r="C55" s="31"/>
      <c r="D55" s="31"/>
    </row>
    <row r="56" spans="1:15" ht="20.25" x14ac:dyDescent="0.25">
      <c r="A56" s="100"/>
      <c r="B56" s="21"/>
      <c r="C56" s="31"/>
      <c r="D56" s="31"/>
    </row>
    <row r="57" spans="1:15" ht="20.25" x14ac:dyDescent="0.25">
      <c r="A57" s="100"/>
      <c r="B57" s="21"/>
      <c r="C57" s="31"/>
      <c r="D57" s="31"/>
    </row>
    <row r="58" spans="1:15" ht="20.25" x14ac:dyDescent="0.25">
      <c r="A58" s="100"/>
      <c r="B58" s="21"/>
      <c r="C58" s="31"/>
      <c r="D58" s="31"/>
    </row>
    <row r="59" spans="1:15" ht="20.25" x14ac:dyDescent="0.25">
      <c r="A59" s="100"/>
      <c r="B59" s="21"/>
      <c r="C59" s="31"/>
      <c r="D59" s="31"/>
    </row>
    <row r="60" spans="1:15" ht="20.25" x14ac:dyDescent="0.25">
      <c r="A60" s="100"/>
      <c r="B60" s="21"/>
      <c r="C60" s="31"/>
      <c r="D60" s="31"/>
    </row>
    <row r="61" spans="1:15" ht="20.25" x14ac:dyDescent="0.25">
      <c r="A61" s="100"/>
      <c r="B61" s="21"/>
      <c r="C61" s="31"/>
      <c r="D61" s="31"/>
    </row>
    <row r="62" spans="1:15" ht="20.25" x14ac:dyDescent="0.25">
      <c r="A62" s="100"/>
      <c r="B62" s="21"/>
      <c r="C62" s="31"/>
      <c r="D62" s="31"/>
    </row>
    <row r="63" spans="1:15" ht="20.25" x14ac:dyDescent="0.25">
      <c r="A63" s="100"/>
      <c r="B63" s="21"/>
      <c r="C63" s="31"/>
      <c r="D63" s="31"/>
    </row>
    <row r="64" spans="1:15" ht="20.25" x14ac:dyDescent="0.25">
      <c r="A64" s="100"/>
      <c r="B64" s="21"/>
      <c r="C64" s="31"/>
      <c r="D64" s="31"/>
    </row>
    <row r="65" spans="1:4" ht="20.25" x14ac:dyDescent="0.25">
      <c r="A65" s="100"/>
      <c r="B65" s="21"/>
      <c r="C65" s="31"/>
      <c r="D65" s="31"/>
    </row>
    <row r="66" spans="1:4" ht="20.25" x14ac:dyDescent="0.25">
      <c r="A66" s="100"/>
      <c r="B66" s="21"/>
      <c r="C66" s="31"/>
      <c r="D66" s="31"/>
    </row>
    <row r="67" spans="1:4" ht="20.25" x14ac:dyDescent="0.25">
      <c r="A67" s="100"/>
      <c r="B67" s="21"/>
      <c r="C67" s="31"/>
      <c r="D67" s="31"/>
    </row>
    <row r="68" spans="1:4" ht="20.25" x14ac:dyDescent="0.25">
      <c r="A68" s="100"/>
      <c r="B68" s="21"/>
      <c r="C68" s="31"/>
      <c r="D68" s="31"/>
    </row>
    <row r="69" spans="1:4" ht="20.25" x14ac:dyDescent="0.25">
      <c r="A69" s="100"/>
      <c r="B69" s="21"/>
      <c r="C69" s="31"/>
      <c r="D69" s="31"/>
    </row>
    <row r="70" spans="1:4" ht="20.25" x14ac:dyDescent="0.25">
      <c r="A70" s="100"/>
      <c r="B70" s="21"/>
      <c r="C70" s="31"/>
      <c r="D70" s="31"/>
    </row>
    <row r="71" spans="1:4" ht="20.25" x14ac:dyDescent="0.25">
      <c r="A71" s="100"/>
      <c r="B71" s="21"/>
      <c r="C71" s="31"/>
      <c r="D71" s="31"/>
    </row>
    <row r="72" spans="1:4" ht="20.25" x14ac:dyDescent="0.25">
      <c r="A72" s="100"/>
      <c r="B72" s="21"/>
      <c r="C72" s="31"/>
      <c r="D72" s="31"/>
    </row>
    <row r="73" spans="1:4" ht="20.25" x14ac:dyDescent="0.25">
      <c r="A73" s="100"/>
      <c r="B73" s="21"/>
      <c r="C73" s="31"/>
      <c r="D73" s="31"/>
    </row>
    <row r="74" spans="1:4" ht="20.25" x14ac:dyDescent="0.25">
      <c r="A74" s="100"/>
      <c r="B74" s="21"/>
      <c r="C74" s="31"/>
      <c r="D74" s="31"/>
    </row>
    <row r="75" spans="1:4" ht="20.25" x14ac:dyDescent="0.25">
      <c r="A75" s="100"/>
      <c r="B75" s="21"/>
      <c r="C75" s="31"/>
      <c r="D75" s="31"/>
    </row>
    <row r="76" spans="1:4" ht="20.25" x14ac:dyDescent="0.25">
      <c r="A76" s="100"/>
      <c r="B76" s="21"/>
      <c r="C76" s="31"/>
      <c r="D76" s="31"/>
    </row>
    <row r="77" spans="1:4" ht="20.25" x14ac:dyDescent="0.25">
      <c r="A77" s="100"/>
      <c r="B77" s="21"/>
      <c r="C77" s="31"/>
      <c r="D77" s="31"/>
    </row>
    <row r="78" spans="1:4" ht="20.25" x14ac:dyDescent="0.25">
      <c r="A78" s="100"/>
      <c r="B78" s="21"/>
      <c r="C78" s="31"/>
      <c r="D78" s="31"/>
    </row>
    <row r="79" spans="1:4" ht="20.25" x14ac:dyDescent="0.25">
      <c r="A79" s="100"/>
      <c r="B79" s="21"/>
      <c r="C79" s="31"/>
      <c r="D79" s="31"/>
    </row>
    <row r="80" spans="1:4" ht="20.25" x14ac:dyDescent="0.25">
      <c r="A80" s="100"/>
      <c r="B80" s="21"/>
      <c r="C80" s="31"/>
      <c r="D80" s="31"/>
    </row>
    <row r="81" spans="1:4" ht="20.25" x14ac:dyDescent="0.25">
      <c r="A81" s="100"/>
      <c r="B81" s="21"/>
      <c r="C81" s="31"/>
      <c r="D81" s="31"/>
    </row>
    <row r="82" spans="1:4" ht="20.25" x14ac:dyDescent="0.25">
      <c r="A82" s="100"/>
      <c r="B82" s="21"/>
      <c r="C82" s="31"/>
      <c r="D82" s="31"/>
    </row>
    <row r="83" spans="1:4" ht="20.25" x14ac:dyDescent="0.25">
      <c r="A83" s="100"/>
      <c r="B83" s="21"/>
      <c r="C83" s="31"/>
      <c r="D83" s="31"/>
    </row>
    <row r="84" spans="1:4" ht="20.25" x14ac:dyDescent="0.25">
      <c r="A84" s="100"/>
      <c r="B84" s="21"/>
      <c r="C84" s="31"/>
      <c r="D84" s="31"/>
    </row>
    <row r="85" spans="1:4" ht="20.25" x14ac:dyDescent="0.25">
      <c r="A85" s="100"/>
      <c r="B85" s="21"/>
      <c r="C85" s="31"/>
      <c r="D85" s="31"/>
    </row>
    <row r="86" spans="1:4" ht="20.25" x14ac:dyDescent="0.25">
      <c r="A86" s="100"/>
      <c r="B86" s="21"/>
      <c r="C86" s="31"/>
      <c r="D86" s="31"/>
    </row>
    <row r="87" spans="1:4" ht="20.25" x14ac:dyDescent="0.25">
      <c r="A87" s="100"/>
      <c r="B87" s="21"/>
      <c r="C87" s="31"/>
      <c r="D87" s="31"/>
    </row>
    <row r="88" spans="1:4" ht="20.25" x14ac:dyDescent="0.25">
      <c r="A88" s="100"/>
      <c r="B88" s="21"/>
      <c r="C88" s="31"/>
      <c r="D88" s="31"/>
    </row>
    <row r="89" spans="1:4" ht="20.25" x14ac:dyDescent="0.25">
      <c r="A89" s="100"/>
      <c r="B89" s="21"/>
      <c r="C89" s="31"/>
      <c r="D89" s="31"/>
    </row>
    <row r="90" spans="1:4" ht="20.25" x14ac:dyDescent="0.25">
      <c r="A90" s="100"/>
      <c r="B90" s="21"/>
      <c r="C90" s="31"/>
      <c r="D90" s="31"/>
    </row>
    <row r="91" spans="1:4" ht="20.25" x14ac:dyDescent="0.25">
      <c r="A91" s="100"/>
      <c r="B91" s="21"/>
      <c r="C91" s="31"/>
      <c r="D91" s="31"/>
    </row>
    <row r="92" spans="1:4" ht="20.25" x14ac:dyDescent="0.25">
      <c r="A92" s="100"/>
      <c r="B92" s="21"/>
      <c r="C92" s="31"/>
      <c r="D92" s="31"/>
    </row>
    <row r="93" spans="1:4" ht="20.25" x14ac:dyDescent="0.25">
      <c r="A93" s="100"/>
      <c r="B93" s="21"/>
      <c r="C93" s="31"/>
      <c r="D93" s="31"/>
    </row>
    <row r="94" spans="1:4" ht="20.25" x14ac:dyDescent="0.25">
      <c r="A94" s="100"/>
      <c r="B94" s="21"/>
      <c r="C94" s="31"/>
      <c r="D94" s="31"/>
    </row>
    <row r="95" spans="1:4" ht="20.25" x14ac:dyDescent="0.25">
      <c r="A95" s="100"/>
      <c r="B95" s="21"/>
      <c r="C95" s="31"/>
      <c r="D95" s="31"/>
    </row>
    <row r="96" spans="1:4" ht="20.25" x14ac:dyDescent="0.25">
      <c r="A96" s="100"/>
      <c r="B96" s="21"/>
      <c r="C96" s="31"/>
      <c r="D96" s="31"/>
    </row>
    <row r="97" spans="1:4" ht="20.25" x14ac:dyDescent="0.25">
      <c r="A97" s="100"/>
      <c r="B97" s="21"/>
      <c r="C97" s="31"/>
      <c r="D97" s="31"/>
    </row>
    <row r="98" spans="1:4" ht="20.25" x14ac:dyDescent="0.25">
      <c r="A98" s="100"/>
      <c r="B98" s="21"/>
      <c r="C98" s="31"/>
      <c r="D98" s="31"/>
    </row>
    <row r="99" spans="1:4" ht="20.25" x14ac:dyDescent="0.25">
      <c r="A99" s="100"/>
      <c r="B99" s="21"/>
      <c r="C99" s="31"/>
      <c r="D99" s="31"/>
    </row>
    <row r="100" spans="1:4" ht="20.25" x14ac:dyDescent="0.25">
      <c r="A100" s="100"/>
      <c r="B100" s="21"/>
      <c r="C100" s="31"/>
      <c r="D100" s="31"/>
    </row>
    <row r="101" spans="1:4" ht="20.25" x14ac:dyDescent="0.25">
      <c r="A101" s="100"/>
      <c r="B101" s="21"/>
      <c r="C101" s="31"/>
      <c r="D101" s="31"/>
    </row>
    <row r="102" spans="1:4" ht="20.25" x14ac:dyDescent="0.25">
      <c r="A102" s="100"/>
      <c r="B102" s="21"/>
      <c r="C102" s="31"/>
      <c r="D102" s="31"/>
    </row>
    <row r="103" spans="1:4" ht="20.25" x14ac:dyDescent="0.25">
      <c r="A103" s="100"/>
      <c r="B103" s="21"/>
      <c r="C103" s="31"/>
      <c r="D103" s="31"/>
    </row>
    <row r="104" spans="1:4" ht="20.25" x14ac:dyDescent="0.25">
      <c r="A104" s="100"/>
      <c r="B104" s="21"/>
      <c r="C104" s="31"/>
      <c r="D104" s="31"/>
    </row>
    <row r="105" spans="1:4" ht="20.25" x14ac:dyDescent="0.25">
      <c r="A105" s="100"/>
      <c r="B105" s="21"/>
      <c r="C105" s="31"/>
      <c r="D105" s="31"/>
    </row>
    <row r="106" spans="1:4" ht="20.25" x14ac:dyDescent="0.25">
      <c r="A106" s="100"/>
      <c r="B106" s="21"/>
      <c r="C106" s="31"/>
      <c r="D106" s="31"/>
    </row>
    <row r="107" spans="1:4" ht="20.25" x14ac:dyDescent="0.25">
      <c r="A107" s="100"/>
      <c r="B107" s="21"/>
      <c r="C107" s="31"/>
      <c r="D107" s="31"/>
    </row>
    <row r="108" spans="1:4" ht="20.25" x14ac:dyDescent="0.25">
      <c r="A108" s="100"/>
      <c r="B108" s="21"/>
      <c r="C108" s="31"/>
      <c r="D108" s="31"/>
    </row>
    <row r="109" spans="1:4" ht="20.25" x14ac:dyDescent="0.25">
      <c r="A109" s="100"/>
      <c r="B109" s="21"/>
      <c r="C109" s="31"/>
      <c r="D109" s="31"/>
    </row>
    <row r="110" spans="1:4" ht="20.25" x14ac:dyDescent="0.25">
      <c r="A110" s="100"/>
      <c r="B110" s="21"/>
      <c r="C110" s="31"/>
      <c r="D110" s="31"/>
    </row>
    <row r="111" spans="1:4" ht="20.25" x14ac:dyDescent="0.25">
      <c r="A111" s="100"/>
      <c r="B111" s="21"/>
      <c r="C111" s="31"/>
      <c r="D111" s="31"/>
    </row>
    <row r="112" spans="1:4" ht="20.25" x14ac:dyDescent="0.25">
      <c r="A112" s="100"/>
      <c r="B112" s="21"/>
      <c r="C112" s="31"/>
      <c r="D112" s="31"/>
    </row>
    <row r="113" spans="1:4" ht="20.25" x14ac:dyDescent="0.25">
      <c r="A113" s="100"/>
      <c r="B113" s="21"/>
      <c r="C113" s="31"/>
      <c r="D113" s="31"/>
    </row>
    <row r="114" spans="1:4" ht="20.25" x14ac:dyDescent="0.25">
      <c r="A114" s="100"/>
      <c r="B114" s="21"/>
      <c r="C114" s="31"/>
      <c r="D114" s="31"/>
    </row>
    <row r="115" spans="1:4" ht="20.25" x14ac:dyDescent="0.25">
      <c r="A115" s="100"/>
      <c r="B115" s="21"/>
      <c r="C115" s="31"/>
      <c r="D115" s="31"/>
    </row>
    <row r="116" spans="1:4" ht="20.25" x14ac:dyDescent="0.25">
      <c r="A116" s="100"/>
      <c r="B116" s="21"/>
      <c r="C116" s="31"/>
      <c r="D116" s="31"/>
    </row>
    <row r="117" spans="1:4" ht="20.25" x14ac:dyDescent="0.25">
      <c r="A117" s="100"/>
      <c r="B117" s="21"/>
      <c r="C117" s="31"/>
      <c r="D117" s="31"/>
    </row>
    <row r="118" spans="1:4" ht="20.25" x14ac:dyDescent="0.25">
      <c r="A118" s="100"/>
      <c r="B118" s="21"/>
      <c r="C118" s="31"/>
      <c r="D118" s="31"/>
    </row>
    <row r="119" spans="1:4" ht="20.25" x14ac:dyDescent="0.25">
      <c r="A119" s="100"/>
      <c r="B119" s="21"/>
      <c r="C119" s="31"/>
      <c r="D119" s="31"/>
    </row>
    <row r="120" spans="1:4" ht="20.25" x14ac:dyDescent="0.25">
      <c r="A120" s="100"/>
      <c r="B120" s="21"/>
      <c r="C120" s="31"/>
      <c r="D120" s="31"/>
    </row>
    <row r="121" spans="1:4" ht="20.25" x14ac:dyDescent="0.25">
      <c r="A121" s="100"/>
      <c r="B121" s="21"/>
      <c r="C121" s="31"/>
      <c r="D121" s="31"/>
    </row>
    <row r="122" spans="1:4" ht="20.25" x14ac:dyDescent="0.25">
      <c r="A122" s="100"/>
      <c r="B122" s="21"/>
      <c r="C122" s="31"/>
      <c r="D122" s="31"/>
    </row>
    <row r="123" spans="1:4" ht="20.25" x14ac:dyDescent="0.25">
      <c r="A123" s="100"/>
      <c r="B123" s="21"/>
      <c r="C123" s="31"/>
      <c r="D123" s="31"/>
    </row>
    <row r="124" spans="1:4" ht="20.25" x14ac:dyDescent="0.25">
      <c r="A124" s="100"/>
      <c r="B124" s="21"/>
      <c r="C124" s="31"/>
      <c r="D124" s="31"/>
    </row>
    <row r="125" spans="1:4" ht="20.25" x14ac:dyDescent="0.25">
      <c r="A125" s="100"/>
      <c r="B125" s="21"/>
      <c r="C125" s="31"/>
      <c r="D125" s="31"/>
    </row>
    <row r="126" spans="1:4" ht="20.25" x14ac:dyDescent="0.25">
      <c r="A126" s="100"/>
      <c r="B126" s="21"/>
      <c r="C126" s="31"/>
      <c r="D126" s="31"/>
    </row>
    <row r="127" spans="1:4" ht="20.25" x14ac:dyDescent="0.25">
      <c r="A127" s="100"/>
      <c r="B127" s="21"/>
      <c r="C127" s="31"/>
      <c r="D127" s="31"/>
    </row>
    <row r="128" spans="1:4" ht="20.25" x14ac:dyDescent="0.25">
      <c r="A128" s="100"/>
      <c r="B128" s="21"/>
      <c r="C128" s="31"/>
      <c r="D128" s="31"/>
    </row>
    <row r="129" spans="1:4" ht="20.25" x14ac:dyDescent="0.25">
      <c r="A129" s="100"/>
      <c r="B129" s="21"/>
      <c r="C129" s="31"/>
      <c r="D129" s="31"/>
    </row>
    <row r="130" spans="1:4" ht="20.25" x14ac:dyDescent="0.25">
      <c r="A130" s="100"/>
      <c r="B130" s="21"/>
      <c r="C130" s="31"/>
      <c r="D130" s="31"/>
    </row>
    <row r="131" spans="1:4" ht="20.25" x14ac:dyDescent="0.25">
      <c r="A131" s="100"/>
      <c r="B131" s="21"/>
      <c r="C131" s="31"/>
      <c r="D131" s="31"/>
    </row>
    <row r="132" spans="1:4" ht="20.25" x14ac:dyDescent="0.25">
      <c r="A132" s="100"/>
      <c r="B132" s="21"/>
      <c r="C132" s="31"/>
      <c r="D132" s="31"/>
    </row>
    <row r="133" spans="1:4" ht="20.25" x14ac:dyDescent="0.25">
      <c r="A133" s="100"/>
      <c r="B133" s="21"/>
      <c r="C133" s="31"/>
      <c r="D133" s="31"/>
    </row>
    <row r="134" spans="1:4" ht="20.25" x14ac:dyDescent="0.25">
      <c r="A134" s="100"/>
      <c r="B134" s="21"/>
      <c r="C134" s="31"/>
      <c r="D134" s="31"/>
    </row>
    <row r="135" spans="1:4" ht="20.25" x14ac:dyDescent="0.25">
      <c r="A135" s="100"/>
      <c r="B135" s="21"/>
      <c r="C135" s="31"/>
      <c r="D135" s="31"/>
    </row>
    <row r="136" spans="1:4" ht="20.25" x14ac:dyDescent="0.25">
      <c r="A136" s="100"/>
      <c r="B136" s="21"/>
      <c r="C136" s="31"/>
      <c r="D136" s="31"/>
    </row>
    <row r="137" spans="1:4" ht="20.25" x14ac:dyDescent="0.25">
      <c r="A137" s="100"/>
      <c r="B137" s="21"/>
      <c r="C137" s="31"/>
      <c r="D137" s="31"/>
    </row>
    <row r="138" spans="1:4" ht="20.25" x14ac:dyDescent="0.25">
      <c r="A138" s="100"/>
      <c r="B138" s="21"/>
      <c r="C138" s="31"/>
      <c r="D138" s="31"/>
    </row>
    <row r="139" spans="1:4" ht="20.25" x14ac:dyDescent="0.25">
      <c r="A139" s="100"/>
      <c r="B139" s="21"/>
      <c r="C139" s="31"/>
      <c r="D139" s="31"/>
    </row>
    <row r="140" spans="1:4" ht="20.25" x14ac:dyDescent="0.25">
      <c r="A140" s="100"/>
      <c r="B140" s="21"/>
      <c r="C140" s="31"/>
      <c r="D140" s="31"/>
    </row>
    <row r="141" spans="1:4" ht="20.25" x14ac:dyDescent="0.25">
      <c r="A141" s="100"/>
      <c r="B141" s="21"/>
      <c r="C141" s="31"/>
      <c r="D141" s="31"/>
    </row>
    <row r="142" spans="1:4" ht="20.25" x14ac:dyDescent="0.25">
      <c r="A142" s="100"/>
      <c r="B142" s="21"/>
      <c r="C142" s="31"/>
      <c r="D142" s="31"/>
    </row>
    <row r="143" spans="1:4" ht="20.25" x14ac:dyDescent="0.25">
      <c r="A143" s="100"/>
      <c r="B143" s="21"/>
      <c r="C143" s="31"/>
      <c r="D143" s="31"/>
    </row>
    <row r="144" spans="1:4" ht="20.25" x14ac:dyDescent="0.25">
      <c r="A144" s="100"/>
      <c r="B144" s="21"/>
      <c r="C144" s="31"/>
      <c r="D144" s="31"/>
    </row>
    <row r="145" spans="1:4" ht="20.25" x14ac:dyDescent="0.25">
      <c r="A145" s="100"/>
      <c r="B145" s="21"/>
      <c r="C145" s="31"/>
      <c r="D145" s="31"/>
    </row>
    <row r="146" spans="1:4" ht="20.25" x14ac:dyDescent="0.25">
      <c r="A146" s="100"/>
      <c r="B146" s="21"/>
      <c r="C146" s="31"/>
      <c r="D146" s="31"/>
    </row>
    <row r="147" spans="1:4" ht="20.25" x14ac:dyDescent="0.25">
      <c r="A147" s="100"/>
      <c r="B147" s="21"/>
      <c r="C147" s="31"/>
      <c r="D147" s="31"/>
    </row>
    <row r="148" spans="1:4" ht="20.25" x14ac:dyDescent="0.25">
      <c r="A148" s="100"/>
      <c r="B148" s="21"/>
      <c r="C148" s="31"/>
      <c r="D148" s="31"/>
    </row>
    <row r="149" spans="1:4" ht="20.25" x14ac:dyDescent="0.25">
      <c r="A149" s="100"/>
      <c r="B149" s="21"/>
      <c r="C149" s="31"/>
      <c r="D149" s="31"/>
    </row>
    <row r="150" spans="1:4" ht="20.25" x14ac:dyDescent="0.25">
      <c r="A150" s="100"/>
      <c r="B150" s="21"/>
      <c r="C150" s="31"/>
      <c r="D150" s="31"/>
    </row>
    <row r="151" spans="1:4" ht="20.25" x14ac:dyDescent="0.25">
      <c r="A151" s="100"/>
      <c r="B151" s="21"/>
      <c r="C151" s="31"/>
      <c r="D151" s="31"/>
    </row>
    <row r="152" spans="1:4" ht="20.25" x14ac:dyDescent="0.25">
      <c r="A152" s="100"/>
      <c r="B152" s="21"/>
      <c r="C152" s="31"/>
      <c r="D152" s="31"/>
    </row>
    <row r="153" spans="1:4" ht="20.25" x14ac:dyDescent="0.25">
      <c r="A153" s="100"/>
      <c r="B153" s="21"/>
      <c r="C153" s="31"/>
      <c r="D153" s="31"/>
    </row>
    <row r="154" spans="1:4" ht="20.25" x14ac:dyDescent="0.25">
      <c r="A154" s="100"/>
      <c r="B154" s="21"/>
      <c r="C154" s="31"/>
      <c r="D154" s="31"/>
    </row>
    <row r="155" spans="1:4" ht="20.25" x14ac:dyDescent="0.25">
      <c r="A155" s="100"/>
      <c r="B155" s="21"/>
      <c r="C155" s="31"/>
      <c r="D155" s="31"/>
    </row>
    <row r="156" spans="1:4" ht="20.25" x14ac:dyDescent="0.25">
      <c r="A156" s="100"/>
      <c r="B156" s="21"/>
      <c r="C156" s="31"/>
      <c r="D156" s="31"/>
    </row>
    <row r="157" spans="1:4" ht="20.25" x14ac:dyDescent="0.25">
      <c r="A157" s="100"/>
      <c r="B157" s="21"/>
      <c r="C157" s="31"/>
      <c r="D157" s="31"/>
    </row>
    <row r="158" spans="1:4" ht="20.25" x14ac:dyDescent="0.25">
      <c r="A158" s="100"/>
      <c r="B158" s="21"/>
      <c r="C158" s="31"/>
      <c r="D158" s="31"/>
    </row>
    <row r="159" spans="1:4" ht="20.25" x14ac:dyDescent="0.25">
      <c r="A159" s="100"/>
      <c r="B159" s="21"/>
      <c r="C159" s="31"/>
      <c r="D159" s="31"/>
    </row>
    <row r="160" spans="1:4" ht="20.25" x14ac:dyDescent="0.25">
      <c r="A160" s="100"/>
      <c r="B160" s="21"/>
      <c r="C160" s="31"/>
      <c r="D160" s="31"/>
    </row>
    <row r="161" spans="1:4" ht="20.25" x14ac:dyDescent="0.25">
      <c r="A161" s="100"/>
      <c r="B161" s="21"/>
      <c r="C161" s="31"/>
      <c r="D161" s="31"/>
    </row>
    <row r="162" spans="1:4" ht="20.25" x14ac:dyDescent="0.25">
      <c r="A162" s="100"/>
      <c r="B162" s="21"/>
      <c r="C162" s="31"/>
      <c r="D162" s="31"/>
    </row>
    <row r="163" spans="1:4" ht="20.25" x14ac:dyDescent="0.25">
      <c r="A163" s="100"/>
      <c r="B163" s="21"/>
      <c r="C163" s="31"/>
      <c r="D163" s="31"/>
    </row>
    <row r="164" spans="1:4" ht="20.25" x14ac:dyDescent="0.25">
      <c r="A164" s="100"/>
      <c r="B164" s="21"/>
      <c r="C164" s="31"/>
      <c r="D164" s="31"/>
    </row>
    <row r="165" spans="1:4" ht="20.25" x14ac:dyDescent="0.25">
      <c r="A165" s="100"/>
      <c r="B165" s="21"/>
      <c r="C165" s="31"/>
      <c r="D165" s="31"/>
    </row>
    <row r="166" spans="1:4" ht="20.25" x14ac:dyDescent="0.25">
      <c r="A166" s="100"/>
      <c r="B166" s="21"/>
      <c r="C166" s="31"/>
      <c r="D166" s="31"/>
    </row>
    <row r="167" spans="1:4" ht="20.25" x14ac:dyDescent="0.25">
      <c r="A167" s="100"/>
      <c r="B167" s="21"/>
      <c r="C167" s="31"/>
      <c r="D167" s="31"/>
    </row>
    <row r="168" spans="1:4" ht="20.25" x14ac:dyDescent="0.25">
      <c r="A168" s="100"/>
      <c r="B168" s="21"/>
      <c r="C168" s="31"/>
      <c r="D168" s="31"/>
    </row>
    <row r="169" spans="1:4" ht="20.25" x14ac:dyDescent="0.25">
      <c r="A169" s="100"/>
      <c r="B169" s="21"/>
      <c r="C169" s="31"/>
      <c r="D169" s="31"/>
    </row>
    <row r="170" spans="1:4" ht="20.25" x14ac:dyDescent="0.25">
      <c r="A170" s="100"/>
      <c r="B170" s="21"/>
      <c r="C170" s="31"/>
      <c r="D170" s="31"/>
    </row>
    <row r="171" spans="1:4" ht="20.25" x14ac:dyDescent="0.25">
      <c r="A171" s="100"/>
      <c r="B171" s="21"/>
      <c r="C171" s="31"/>
      <c r="D171" s="31"/>
    </row>
    <row r="172" spans="1:4" ht="20.25" x14ac:dyDescent="0.25">
      <c r="A172" s="100"/>
      <c r="B172" s="21"/>
      <c r="C172" s="31"/>
      <c r="D172" s="31"/>
    </row>
    <row r="173" spans="1:4" ht="20.25" x14ac:dyDescent="0.25">
      <c r="A173" s="100"/>
      <c r="B173" s="21"/>
      <c r="C173" s="31"/>
      <c r="D173" s="31"/>
    </row>
    <row r="174" spans="1:4" ht="20.25" x14ac:dyDescent="0.25">
      <c r="A174" s="100"/>
      <c r="B174" s="21"/>
      <c r="C174" s="31"/>
      <c r="D174" s="31"/>
    </row>
    <row r="175" spans="1:4" ht="20.25" x14ac:dyDescent="0.25">
      <c r="A175" s="100"/>
      <c r="B175" s="21"/>
      <c r="C175" s="31"/>
      <c r="D175" s="31"/>
    </row>
    <row r="176" spans="1:4" ht="20.25" x14ac:dyDescent="0.25">
      <c r="A176" s="100"/>
      <c r="B176" s="21"/>
      <c r="C176" s="31"/>
      <c r="D176" s="31"/>
    </row>
    <row r="177" spans="1:4" ht="20.25" x14ac:dyDescent="0.25">
      <c r="A177" s="100"/>
      <c r="B177" s="21"/>
      <c r="C177" s="31"/>
      <c r="D177" s="31"/>
    </row>
    <row r="178" spans="1:4" ht="20.25" x14ac:dyDescent="0.25">
      <c r="A178" s="100"/>
      <c r="B178" s="21"/>
      <c r="C178" s="31"/>
      <c r="D178" s="31"/>
    </row>
    <row r="179" spans="1:4" ht="20.25" x14ac:dyDescent="0.25">
      <c r="A179" s="100"/>
      <c r="B179" s="21"/>
      <c r="C179" s="31"/>
      <c r="D179" s="31"/>
    </row>
    <row r="180" spans="1:4" ht="20.25" x14ac:dyDescent="0.25">
      <c r="A180" s="100"/>
      <c r="B180" s="21"/>
      <c r="C180" s="31"/>
      <c r="D180" s="31"/>
    </row>
    <row r="181" spans="1:4" ht="20.25" x14ac:dyDescent="0.25">
      <c r="A181" s="100"/>
      <c r="B181" s="21"/>
      <c r="C181" s="31"/>
      <c r="D181" s="31"/>
    </row>
    <row r="182" spans="1:4" ht="20.25" x14ac:dyDescent="0.25">
      <c r="A182" s="100"/>
      <c r="B182" s="21"/>
      <c r="C182" s="31"/>
      <c r="D182" s="31"/>
    </row>
    <row r="183" spans="1:4" ht="20.25" x14ac:dyDescent="0.25">
      <c r="A183" s="100"/>
      <c r="B183" s="21"/>
      <c r="C183" s="31"/>
      <c r="D183" s="31"/>
    </row>
    <row r="184" spans="1:4" ht="20.25" x14ac:dyDescent="0.25">
      <c r="A184" s="100"/>
      <c r="B184" s="21"/>
      <c r="C184" s="31"/>
      <c r="D184" s="31"/>
    </row>
    <row r="185" spans="1:4" ht="20.25" x14ac:dyDescent="0.25">
      <c r="A185" s="100"/>
      <c r="B185" s="21"/>
      <c r="C185" s="31"/>
      <c r="D185" s="31"/>
    </row>
    <row r="186" spans="1:4" ht="20.25" x14ac:dyDescent="0.25">
      <c r="A186" s="100"/>
      <c r="B186" s="21"/>
      <c r="C186" s="31"/>
      <c r="D186" s="31"/>
    </row>
    <row r="187" spans="1:4" ht="20.25" x14ac:dyDescent="0.25">
      <c r="A187" s="100"/>
      <c r="B187" s="21"/>
      <c r="C187" s="31"/>
      <c r="D187" s="31"/>
    </row>
    <row r="188" spans="1:4" ht="20.25" x14ac:dyDescent="0.25">
      <c r="A188" s="100"/>
      <c r="B188" s="21"/>
      <c r="C188" s="31"/>
      <c r="D188" s="31"/>
    </row>
    <row r="189" spans="1:4" ht="20.25" x14ac:dyDescent="0.25">
      <c r="A189" s="100"/>
      <c r="B189" s="21"/>
      <c r="C189" s="31"/>
      <c r="D189" s="31"/>
    </row>
    <row r="190" spans="1:4" ht="20.25" x14ac:dyDescent="0.25">
      <c r="A190" s="100"/>
      <c r="B190" s="21"/>
      <c r="C190" s="31"/>
      <c r="D190" s="31"/>
    </row>
    <row r="191" spans="1:4" ht="20.25" x14ac:dyDescent="0.25">
      <c r="A191" s="100"/>
      <c r="B191" s="21"/>
      <c r="C191" s="31"/>
      <c r="D191" s="31"/>
    </row>
    <row r="192" spans="1:4" ht="20.25" x14ac:dyDescent="0.25">
      <c r="A192" s="100"/>
      <c r="B192" s="21"/>
      <c r="C192" s="31"/>
      <c r="D192" s="31"/>
    </row>
    <row r="193" spans="1:4" ht="20.25" x14ac:dyDescent="0.25">
      <c r="A193" s="100"/>
      <c r="B193" s="21"/>
      <c r="C193" s="31"/>
      <c r="D193" s="31"/>
    </row>
    <row r="194" spans="1:4" ht="20.25" x14ac:dyDescent="0.25">
      <c r="A194" s="100"/>
      <c r="B194" s="21"/>
      <c r="C194" s="31"/>
      <c r="D194" s="31"/>
    </row>
    <row r="195" spans="1:4" ht="20.25" x14ac:dyDescent="0.25">
      <c r="A195" s="100"/>
      <c r="B195" s="21"/>
      <c r="C195" s="31"/>
      <c r="D195" s="31"/>
    </row>
    <row r="196" spans="1:4" ht="20.25" x14ac:dyDescent="0.25">
      <c r="A196" s="100"/>
      <c r="B196" s="21"/>
      <c r="C196" s="31"/>
      <c r="D196" s="31"/>
    </row>
    <row r="197" spans="1:4" ht="20.25" x14ac:dyDescent="0.25">
      <c r="A197" s="100"/>
      <c r="B197" s="21"/>
      <c r="C197" s="31"/>
      <c r="D197" s="31"/>
    </row>
    <row r="198" spans="1:4" ht="20.25" x14ac:dyDescent="0.25">
      <c r="A198" s="100"/>
      <c r="B198" s="21"/>
      <c r="C198" s="31"/>
      <c r="D198" s="31"/>
    </row>
    <row r="199" spans="1:4" ht="20.25" x14ac:dyDescent="0.25">
      <c r="A199" s="100"/>
      <c r="B199" s="21"/>
      <c r="C199" s="31"/>
      <c r="D199" s="31"/>
    </row>
    <row r="200" spans="1:4" ht="20.25" x14ac:dyDescent="0.25">
      <c r="A200" s="100"/>
      <c r="B200" s="21"/>
      <c r="C200" s="31"/>
      <c r="D200" s="31"/>
    </row>
    <row r="201" spans="1:4" ht="20.25" x14ac:dyDescent="0.25">
      <c r="A201" s="100"/>
      <c r="B201" s="21"/>
      <c r="C201" s="31"/>
      <c r="D201" s="31"/>
    </row>
    <row r="202" spans="1:4" ht="20.25" x14ac:dyDescent="0.25">
      <c r="A202" s="100"/>
      <c r="B202" s="21"/>
      <c r="C202" s="31"/>
      <c r="D202" s="31"/>
    </row>
    <row r="203" spans="1:4" ht="20.25" x14ac:dyDescent="0.25">
      <c r="A203" s="100"/>
      <c r="B203" s="21"/>
      <c r="C203" s="31"/>
      <c r="D203" s="31"/>
    </row>
    <row r="204" spans="1:4" ht="20.25" x14ac:dyDescent="0.25">
      <c r="A204" s="100"/>
      <c r="B204" s="21"/>
      <c r="C204" s="31"/>
      <c r="D204" s="31"/>
    </row>
    <row r="205" spans="1:4" ht="20.25" x14ac:dyDescent="0.25">
      <c r="A205" s="100"/>
      <c r="B205" s="21"/>
      <c r="C205" s="31"/>
      <c r="D205" s="31"/>
    </row>
    <row r="206" spans="1:4" ht="20.25" x14ac:dyDescent="0.25">
      <c r="A206" s="100"/>
      <c r="B206" s="21"/>
      <c r="C206" s="31"/>
      <c r="D206" s="31"/>
    </row>
    <row r="207" spans="1:4" ht="20.25" x14ac:dyDescent="0.25">
      <c r="A207" s="100"/>
      <c r="B207" s="21"/>
      <c r="C207" s="31"/>
      <c r="D207" s="31"/>
    </row>
    <row r="208" spans="1:4" x14ac:dyDescent="0.25">
      <c r="A208" s="80"/>
      <c r="B208" s="21"/>
      <c r="C208" s="21"/>
      <c r="D208" s="21"/>
    </row>
    <row r="209" spans="1:8" ht="20.25" x14ac:dyDescent="0.25">
      <c r="A209" s="80"/>
      <c r="B209" s="27" t="s">
        <v>88</v>
      </c>
      <c r="C209" s="27" t="s">
        <v>144</v>
      </c>
      <c r="D209" s="30" t="s">
        <v>88</v>
      </c>
      <c r="E209" s="30" t="s">
        <v>144</v>
      </c>
    </row>
    <row r="210" spans="1:8" ht="21" x14ac:dyDescent="0.35">
      <c r="A210" s="80"/>
      <c r="B210" s="28" t="s">
        <v>90</v>
      </c>
      <c r="C210" s="28"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0"/>
      <c r="B211" s="28" t="s">
        <v>90</v>
      </c>
      <c r="C211" s="28" t="s">
        <v>93</v>
      </c>
      <c r="E211" t="s">
        <v>58</v>
      </c>
      <c r="F211" t="str">
        <f t="shared" ref="F211:F221" si="0">IF(NOT(ISBLANK(D211)),D211,IF(NOT(ISBLANK(E211)),"     "&amp;E211,FALSE))</f>
        <v xml:space="preserve">     Afectación menor a 10 SMLMV .</v>
      </c>
    </row>
    <row r="212" spans="1:8" ht="21" x14ac:dyDescent="0.35">
      <c r="A212" s="80"/>
      <c r="B212" s="28" t="s">
        <v>90</v>
      </c>
      <c r="C212" s="28" t="s">
        <v>94</v>
      </c>
      <c r="E212" t="s">
        <v>93</v>
      </c>
      <c r="F212" t="str">
        <f t="shared" si="0"/>
        <v xml:space="preserve">     Entre 10 y 50 SMLMV </v>
      </c>
    </row>
    <row r="213" spans="1:8" ht="21" x14ac:dyDescent="0.35">
      <c r="A213" s="80"/>
      <c r="B213" s="28" t="s">
        <v>90</v>
      </c>
      <c r="C213" s="28" t="s">
        <v>95</v>
      </c>
      <c r="E213" t="s">
        <v>94</v>
      </c>
      <c r="F213" t="str">
        <f t="shared" si="0"/>
        <v xml:space="preserve">     Entre 50 y 100 SMLMV </v>
      </c>
    </row>
    <row r="214" spans="1:8" ht="21" x14ac:dyDescent="0.35">
      <c r="A214" s="80"/>
      <c r="B214" s="28" t="s">
        <v>90</v>
      </c>
      <c r="C214" s="28" t="s">
        <v>96</v>
      </c>
      <c r="E214" t="s">
        <v>95</v>
      </c>
      <c r="F214" t="str">
        <f t="shared" si="0"/>
        <v xml:space="preserve">     Entre 100 y 500 SMLMV </v>
      </c>
    </row>
    <row r="215" spans="1:8" ht="21" x14ac:dyDescent="0.35">
      <c r="A215" s="80"/>
      <c r="B215" s="28" t="s">
        <v>57</v>
      </c>
      <c r="C215" s="28" t="s">
        <v>97</v>
      </c>
      <c r="E215" t="s">
        <v>96</v>
      </c>
      <c r="F215" t="str">
        <f t="shared" si="0"/>
        <v xml:space="preserve">     Mayor a 500 SMLMV </v>
      </c>
    </row>
    <row r="216" spans="1:8" ht="21" x14ac:dyDescent="0.35">
      <c r="A216" s="80"/>
      <c r="B216" s="28" t="s">
        <v>57</v>
      </c>
      <c r="C216" s="28" t="s">
        <v>98</v>
      </c>
      <c r="D216" t="s">
        <v>57</v>
      </c>
      <c r="F216" t="str">
        <f t="shared" si="0"/>
        <v>Pérdida Reputacional</v>
      </c>
    </row>
    <row r="217" spans="1:8" ht="21" x14ac:dyDescent="0.35">
      <c r="A217" s="80"/>
      <c r="B217" s="28" t="s">
        <v>57</v>
      </c>
      <c r="C217" s="28" t="s">
        <v>100</v>
      </c>
      <c r="E217" t="s">
        <v>97</v>
      </c>
      <c r="F217" t="str">
        <f t="shared" si="0"/>
        <v xml:space="preserve">     El riesgo afecta la imagen de alguna área de la organización</v>
      </c>
    </row>
    <row r="218" spans="1:8" ht="21" x14ac:dyDescent="0.35">
      <c r="A218" s="80"/>
      <c r="B218" s="28" t="s">
        <v>57</v>
      </c>
      <c r="C218" s="28" t="s">
        <v>99</v>
      </c>
      <c r="E218" t="s">
        <v>98</v>
      </c>
      <c r="F218" t="str">
        <f t="shared" si="0"/>
        <v xml:space="preserve">     El riesgo afecta la imagen de la entidad internamente, de conocimiento general, nivel interno, de junta dircetiva y accionistas y/o de provedores</v>
      </c>
    </row>
    <row r="219" spans="1:8" ht="21" x14ac:dyDescent="0.35">
      <c r="A219" s="80"/>
      <c r="B219" s="28" t="s">
        <v>57</v>
      </c>
      <c r="C219" s="28" t="s">
        <v>118</v>
      </c>
      <c r="E219" t="s">
        <v>100</v>
      </c>
      <c r="F219" t="str">
        <f t="shared" si="0"/>
        <v xml:space="preserve">     El riesgo afecta la imagen de la entidad con algunos usuarios de relevancia frente al logro de los objetivos</v>
      </c>
    </row>
    <row r="220" spans="1:8" x14ac:dyDescent="0.25">
      <c r="A220" s="80"/>
      <c r="B220" s="29"/>
      <c r="C220" s="29"/>
      <c r="E220" t="s">
        <v>99</v>
      </c>
      <c r="F220" t="str">
        <f t="shared" si="0"/>
        <v xml:space="preserve">     El riesgo afecta la imagen de de la entidad con efecto publicitario sostenido a nivel de sector administrativo, nivel departamental o municipal</v>
      </c>
    </row>
    <row r="221" spans="1:8" x14ac:dyDescent="0.25">
      <c r="A221" s="80"/>
      <c r="B221" s="29" t="e" cm="1">
        <f t="array" aca="1" ref="B221:B223" ca="1">_xlfn.UNIQUE(Tabla1[[#All],[Criterios]])</f>
        <v>#NAME?</v>
      </c>
      <c r="C221" s="29"/>
      <c r="E221" t="s">
        <v>118</v>
      </c>
      <c r="F221" t="str">
        <f t="shared" si="0"/>
        <v xml:space="preserve">     El riesgo afecta la imagen de la entidad a nivel nacional, con efecto publicitarios sostenible a nivel país</v>
      </c>
    </row>
    <row r="222" spans="1:8" x14ac:dyDescent="0.25">
      <c r="A222" s="80"/>
      <c r="B222" s="29" t="e">
        <f ca="1"/>
        <v>#NAME?</v>
      </c>
      <c r="C222" s="29"/>
    </row>
    <row r="223" spans="1:8" x14ac:dyDescent="0.25">
      <c r="B223" s="29" t="e">
        <f ca="1"/>
        <v>#NAME?</v>
      </c>
      <c r="C223" s="29"/>
      <c r="F223" s="32" t="s">
        <v>146</v>
      </c>
    </row>
    <row r="224" spans="1:8" x14ac:dyDescent="0.25">
      <c r="B224" s="20"/>
      <c r="C224" s="20"/>
      <c r="F224" s="32" t="s">
        <v>147</v>
      </c>
    </row>
    <row r="225" spans="2:4" x14ac:dyDescent="0.25">
      <c r="B225" s="20"/>
      <c r="C225" s="20"/>
    </row>
    <row r="226" spans="2:4" x14ac:dyDescent="0.25">
      <c r="B226" s="20"/>
      <c r="C226" s="20"/>
    </row>
    <row r="227" spans="2:4" x14ac:dyDescent="0.25">
      <c r="B227" s="20"/>
      <c r="C227" s="20"/>
      <c r="D227" s="20"/>
    </row>
    <row r="228" spans="2:4" x14ac:dyDescent="0.25">
      <c r="B228" s="20"/>
      <c r="C228" s="20"/>
      <c r="D228" s="20"/>
    </row>
    <row r="229" spans="2:4" x14ac:dyDescent="0.25">
      <c r="B229" s="20"/>
      <c r="C229" s="20"/>
      <c r="D229" s="20"/>
    </row>
    <row r="230" spans="2:4" x14ac:dyDescent="0.25">
      <c r="B230" s="20"/>
      <c r="C230" s="20"/>
      <c r="D230" s="20"/>
    </row>
    <row r="231" spans="2:4" x14ac:dyDescent="0.25">
      <c r="B231" s="20"/>
      <c r="C231" s="20"/>
      <c r="D231" s="20"/>
    </row>
    <row r="232" spans="2:4" x14ac:dyDescent="0.25">
      <c r="B232" s="20"/>
      <c r="C232" s="20"/>
      <c r="D232" s="20"/>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8" workbookViewId="0"/>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488" t="s">
        <v>78</v>
      </c>
      <c r="C1" s="489"/>
      <c r="D1" s="489"/>
      <c r="E1" s="489"/>
      <c r="F1" s="490"/>
    </row>
    <row r="2" spans="2:6" ht="16.5" thickBot="1" x14ac:dyDescent="0.3">
      <c r="B2" s="86"/>
      <c r="C2" s="86"/>
      <c r="D2" s="86"/>
      <c r="E2" s="86"/>
      <c r="F2" s="86"/>
    </row>
    <row r="3" spans="2:6" ht="16.5" thickBot="1" x14ac:dyDescent="0.25">
      <c r="B3" s="492" t="s">
        <v>64</v>
      </c>
      <c r="C3" s="493"/>
      <c r="D3" s="493"/>
      <c r="E3" s="98" t="s">
        <v>65</v>
      </c>
      <c r="F3" s="99" t="s">
        <v>66</v>
      </c>
    </row>
    <row r="4" spans="2:6" ht="31.5" x14ac:dyDescent="0.2">
      <c r="B4" s="494" t="s">
        <v>67</v>
      </c>
      <c r="C4" s="496" t="s">
        <v>13</v>
      </c>
      <c r="D4" s="87" t="s">
        <v>14</v>
      </c>
      <c r="E4" s="88" t="s">
        <v>68</v>
      </c>
      <c r="F4" s="89">
        <v>0.25</v>
      </c>
    </row>
    <row r="5" spans="2:6" ht="47.25" x14ac:dyDescent="0.2">
      <c r="B5" s="495"/>
      <c r="C5" s="497"/>
      <c r="D5" s="90" t="s">
        <v>15</v>
      </c>
      <c r="E5" s="91" t="s">
        <v>69</v>
      </c>
      <c r="F5" s="92">
        <v>0.15</v>
      </c>
    </row>
    <row r="6" spans="2:6" ht="47.25" x14ac:dyDescent="0.2">
      <c r="B6" s="495"/>
      <c r="C6" s="497"/>
      <c r="D6" s="90" t="s">
        <v>16</v>
      </c>
      <c r="E6" s="91" t="s">
        <v>70</v>
      </c>
      <c r="F6" s="92">
        <v>0.1</v>
      </c>
    </row>
    <row r="7" spans="2:6" ht="63" x14ac:dyDescent="0.2">
      <c r="B7" s="495"/>
      <c r="C7" s="497" t="s">
        <v>17</v>
      </c>
      <c r="D7" s="90" t="s">
        <v>10</v>
      </c>
      <c r="E7" s="91" t="s">
        <v>71</v>
      </c>
      <c r="F7" s="92">
        <v>0.25</v>
      </c>
    </row>
    <row r="8" spans="2:6" ht="31.5" x14ac:dyDescent="0.2">
      <c r="B8" s="495"/>
      <c r="C8" s="497"/>
      <c r="D8" s="90" t="s">
        <v>9</v>
      </c>
      <c r="E8" s="91" t="s">
        <v>72</v>
      </c>
      <c r="F8" s="92">
        <v>0.15</v>
      </c>
    </row>
    <row r="9" spans="2:6" ht="47.25" x14ac:dyDescent="0.2">
      <c r="B9" s="495" t="s">
        <v>161</v>
      </c>
      <c r="C9" s="497" t="s">
        <v>18</v>
      </c>
      <c r="D9" s="90" t="s">
        <v>19</v>
      </c>
      <c r="E9" s="91" t="s">
        <v>73</v>
      </c>
      <c r="F9" s="93" t="s">
        <v>74</v>
      </c>
    </row>
    <row r="10" spans="2:6" ht="63" x14ac:dyDescent="0.2">
      <c r="B10" s="495"/>
      <c r="C10" s="497"/>
      <c r="D10" s="90" t="s">
        <v>20</v>
      </c>
      <c r="E10" s="91" t="s">
        <v>75</v>
      </c>
      <c r="F10" s="93" t="s">
        <v>74</v>
      </c>
    </row>
    <row r="11" spans="2:6" ht="47.25" x14ac:dyDescent="0.2">
      <c r="B11" s="495"/>
      <c r="C11" s="497" t="s">
        <v>21</v>
      </c>
      <c r="D11" s="90" t="s">
        <v>22</v>
      </c>
      <c r="E11" s="91" t="s">
        <v>76</v>
      </c>
      <c r="F11" s="93" t="s">
        <v>74</v>
      </c>
    </row>
    <row r="12" spans="2:6" ht="47.25" x14ac:dyDescent="0.2">
      <c r="B12" s="495"/>
      <c r="C12" s="497"/>
      <c r="D12" s="90" t="s">
        <v>23</v>
      </c>
      <c r="E12" s="91" t="s">
        <v>77</v>
      </c>
      <c r="F12" s="93" t="s">
        <v>74</v>
      </c>
    </row>
    <row r="13" spans="2:6" ht="31.5" x14ac:dyDescent="0.2">
      <c r="B13" s="495"/>
      <c r="C13" s="497" t="s">
        <v>24</v>
      </c>
      <c r="D13" s="90" t="s">
        <v>119</v>
      </c>
      <c r="E13" s="91" t="s">
        <v>122</v>
      </c>
      <c r="F13" s="93" t="s">
        <v>74</v>
      </c>
    </row>
    <row r="14" spans="2:6" ht="32.25" thickBot="1" x14ac:dyDescent="0.25">
      <c r="B14" s="498"/>
      <c r="C14" s="499"/>
      <c r="D14" s="94" t="s">
        <v>120</v>
      </c>
      <c r="E14" s="95" t="s">
        <v>121</v>
      </c>
      <c r="F14" s="96" t="s">
        <v>74</v>
      </c>
    </row>
    <row r="15" spans="2:6" ht="49.5" customHeight="1" x14ac:dyDescent="0.2">
      <c r="B15" s="491" t="s">
        <v>158</v>
      </c>
      <c r="C15" s="491"/>
      <c r="D15" s="491"/>
      <c r="E15" s="491"/>
      <c r="F15" s="491"/>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7" customWidth="1"/>
    <col min="2" max="16384" width="11.42578125" style="7"/>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2024-09-13T20:18:15Z</dcterms:modified>
</cp:coreProperties>
</file>