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SEGUIMIENTO MAPA DE RIESGOS OCI 2CUAT - Publicar\"/>
    </mc:Choice>
  </mc:AlternateContent>
  <bookViews>
    <workbookView xWindow="0" yWindow="0" windowWidth="28800" windowHeight="11835" tabRatio="882" firstSheet="1" activeTab="1"/>
  </bookViews>
  <sheets>
    <sheet name="Intructivo" sheetId="20" state="hidden"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T12" i="1"/>
  <c r="Q13" i="1"/>
  <c r="T13" i="1"/>
  <c r="Q11" i="1"/>
  <c r="T11" i="1"/>
  <c r="T10" i="1" l="1"/>
  <c r="Q10" i="1"/>
  <c r="H10" i="1"/>
  <c r="I10" i="1" s="1"/>
  <c r="K60" i="1"/>
  <c r="K31" i="1"/>
  <c r="K36" i="1"/>
  <c r="K19" i="1"/>
  <c r="K53" i="1"/>
  <c r="K30" i="1"/>
  <c r="K69" i="1"/>
  <c r="K63" i="1"/>
  <c r="K17" i="1"/>
  <c r="K49" i="1"/>
  <c r="K33" i="1"/>
  <c r="K20" i="1"/>
  <c r="K56" i="1"/>
  <c r="K37" i="1"/>
  <c r="K54" i="1"/>
  <c r="K23" i="1"/>
  <c r="K59" i="1"/>
  <c r="K45" i="1"/>
  <c r="K39" i="1"/>
  <c r="K26" i="1"/>
  <c r="K27" i="1"/>
  <c r="K66" i="1"/>
  <c r="K67" i="1"/>
  <c r="K35" i="1"/>
  <c r="K29" i="1"/>
  <c r="K61" i="1"/>
  <c r="K55" i="1"/>
  <c r="K25" i="1"/>
  <c r="K24" i="1"/>
  <c r="K68" i="1"/>
  <c r="K38" i="1"/>
  <c r="K50" i="1"/>
  <c r="K18" i="1"/>
  <c r="K44" i="1"/>
  <c r="K42" i="1"/>
  <c r="K57" i="1"/>
  <c r="K47" i="1"/>
  <c r="K43" i="1"/>
  <c r="K21" i="1"/>
  <c r="K51" i="1"/>
  <c r="K41" i="1"/>
  <c r="K65" i="1"/>
  <c r="K32" i="1"/>
  <c r="K48" i="1"/>
  <c r="K62" i="1"/>
  <c r="X10" i="1" l="1"/>
  <c r="F221" i="13"/>
  <c r="F211" i="13"/>
  <c r="F212" i="13"/>
  <c r="F213" i="13"/>
  <c r="F214" i="13"/>
  <c r="F215" i="13"/>
  <c r="F216" i="13"/>
  <c r="F217" i="13"/>
  <c r="F218" i="13"/>
  <c r="F219" i="13"/>
  <c r="F220" i="13"/>
  <c r="F210" i="13"/>
  <c r="B221" i="13" a="1"/>
  <c r="K11" i="1"/>
  <c r="K12" i="1"/>
  <c r="K15" i="1"/>
  <c r="K13"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AB23" i="1" s="1"/>
  <c r="H22" i="1"/>
  <c r="I22" i="1" s="1"/>
  <c r="H16" i="1"/>
  <c r="Q15" i="1"/>
  <c r="Q14" i="1"/>
  <c r="T21" i="1"/>
  <c r="Q21" i="1"/>
  <c r="T20" i="1"/>
  <c r="Q20" i="1"/>
  <c r="T19" i="1"/>
  <c r="Q19" i="1"/>
  <c r="T18" i="1"/>
  <c r="Q18" i="1"/>
  <c r="T17" i="1"/>
  <c r="Q17" i="1"/>
  <c r="T16" i="1"/>
  <c r="Q16" i="1"/>
  <c r="AB29" i="1" l="1"/>
  <c r="AB17" i="1"/>
  <c r="AB35" i="1"/>
  <c r="AB59" i="1"/>
  <c r="AB50" i="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Y10" i="1"/>
  <c r="Y69" i="1" l="1"/>
  <c r="Z69" i="1"/>
  <c r="Y68" i="1"/>
  <c r="Z68" i="1"/>
  <c r="Y39" i="1"/>
  <c r="Z39" i="1"/>
  <c r="Z45" i="1"/>
  <c r="Z27" i="1"/>
  <c r="Y20" i="1"/>
  <c r="Y21" i="1"/>
  <c r="Z21" i="1"/>
  <c r="Z10" i="1" l="1"/>
  <c r="X11" i="1" s="1"/>
  <c r="Y11" i="1" l="1"/>
  <c r="Z11" i="1" l="1"/>
  <c r="X12" i="1" s="1"/>
  <c r="Y12" i="1" l="1"/>
  <c r="Z12" i="1"/>
  <c r="X13" i="1" s="1"/>
  <c r="X14" i="1"/>
  <c r="Z13" i="1" l="1"/>
  <c r="Y13" i="1"/>
  <c r="Y14" i="1"/>
  <c r="Z14" i="1"/>
  <c r="X15" i="1" s="1"/>
  <c r="Y15" i="1" l="1"/>
  <c r="Z15" i="1"/>
  <c r="AB66" i="1" l="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10" i="1"/>
  <c r="L10" i="1" s="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AB16" i="1" s="1"/>
  <c r="AA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AA22" i="1" s="1"/>
  <c r="N38" i="18"/>
  <c r="AL30" i="18"/>
  <c r="AL22" i="18"/>
  <c r="T6" i="18"/>
  <c r="AF14" i="18"/>
  <c r="AF30" i="18"/>
  <c r="Z22" i="18"/>
  <c r="T30" i="18"/>
  <c r="Z30" i="18"/>
  <c r="AL6" i="18"/>
  <c r="Z14" i="18"/>
  <c r="Z38" i="18"/>
  <c r="N30" i="18"/>
  <c r="J40" i="18"/>
  <c r="AB40" i="18"/>
  <c r="AH32" i="18"/>
  <c r="AB24" i="18"/>
  <c r="V16" i="18"/>
  <c r="M28" i="1"/>
  <c r="AB28" i="1" s="1"/>
  <c r="AA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A10" i="1" l="1"/>
  <c r="AH6" i="19" s="1"/>
  <c r="AB11" i="1"/>
  <c r="AB12" i="1" s="1"/>
  <c r="AB9" i="19"/>
  <c r="AB49" i="19"/>
  <c r="AH19" i="19"/>
  <c r="V39" i="19"/>
  <c r="AB29" i="19"/>
  <c r="AH29" i="19"/>
  <c r="AC28" i="1"/>
  <c r="V9" i="19"/>
  <c r="P49" i="19"/>
  <c r="AB19" i="19"/>
  <c r="P29" i="19"/>
  <c r="J39" i="19"/>
  <c r="AH9" i="19"/>
  <c r="J49" i="19"/>
  <c r="J9" i="19"/>
  <c r="AB39" i="19"/>
  <c r="J29" i="19"/>
  <c r="P19" i="19"/>
  <c r="V19" i="19"/>
  <c r="AH49" i="19"/>
  <c r="J19" i="19"/>
  <c r="V49" i="19"/>
  <c r="P39" i="19"/>
  <c r="V29" i="19"/>
  <c r="AH39" i="19"/>
  <c r="P9" i="19"/>
  <c r="AH7" i="19"/>
  <c r="J27" i="19"/>
  <c r="P37" i="19"/>
  <c r="V47" i="19"/>
  <c r="P47" i="19"/>
  <c r="V7" i="19"/>
  <c r="AB17" i="19"/>
  <c r="AB7" i="19"/>
  <c r="AB27" i="19"/>
  <c r="AH37" i="19"/>
  <c r="J7" i="19"/>
  <c r="AH47" i="19"/>
  <c r="J17" i="19"/>
  <c r="P27" i="19"/>
  <c r="V37" i="19"/>
  <c r="AH17" i="19"/>
  <c r="J37" i="19"/>
  <c r="P17" i="19"/>
  <c r="P7" i="19"/>
  <c r="J47" i="19"/>
  <c r="AC16" i="1"/>
  <c r="V17" i="19"/>
  <c r="AH27" i="19"/>
  <c r="V27" i="19"/>
  <c r="AB37" i="19"/>
  <c r="AB47" i="19"/>
  <c r="P18" i="19"/>
  <c r="J48" i="19"/>
  <c r="AB8" i="19"/>
  <c r="AB28" i="19"/>
  <c r="AH28" i="19"/>
  <c r="V48" i="19"/>
  <c r="V28" i="19"/>
  <c r="P28" i="19"/>
  <c r="P38" i="19"/>
  <c r="P48" i="19"/>
  <c r="J8" i="19"/>
  <c r="AH48" i="19"/>
  <c r="AB48" i="19"/>
  <c r="V18" i="19"/>
  <c r="J28" i="19"/>
  <c r="V38" i="19"/>
  <c r="AB38" i="19"/>
  <c r="P8" i="19"/>
  <c r="V8" i="19"/>
  <c r="AC22" i="1"/>
  <c r="AH38" i="19"/>
  <c r="AB18" i="19"/>
  <c r="J18" i="19"/>
  <c r="AH8" i="19"/>
  <c r="AH18" i="19"/>
  <c r="J38" i="19"/>
  <c r="P16" i="19"/>
  <c r="P6" i="19"/>
  <c r="AH46" i="19"/>
  <c r="J6" i="19"/>
  <c r="P46" i="19"/>
  <c r="AB26" i="19"/>
  <c r="AB16" i="19"/>
  <c r="AH26" i="19"/>
  <c r="V26" i="19"/>
  <c r="AH36" i="19"/>
  <c r="V16" i="19"/>
  <c r="V36" i="19"/>
  <c r="AC10" i="1"/>
  <c r="AH1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P26" i="19" l="1"/>
  <c r="AB46" i="19"/>
  <c r="AA12" i="1"/>
  <c r="AC12" i="1" s="1"/>
  <c r="AB13" i="1"/>
  <c r="AA13" i="1" s="1"/>
  <c r="V6" i="19"/>
  <c r="J16" i="19"/>
  <c r="V46" i="19"/>
  <c r="AA11" i="1"/>
  <c r="AC13" i="1" l="1"/>
  <c r="M36" i="19"/>
  <c r="S46" i="19"/>
  <c r="S26" i="19"/>
  <c r="AE46" i="19"/>
  <c r="AE36" i="19"/>
  <c r="Y16" i="19"/>
  <c r="AE26" i="19"/>
  <c r="AE6" i="19"/>
  <c r="AK46" i="19"/>
  <c r="M16" i="19"/>
  <c r="M46" i="19"/>
  <c r="S36" i="19"/>
  <c r="Y46" i="19"/>
  <c r="Y26" i="19"/>
  <c r="AK16" i="19"/>
  <c r="AK36" i="19"/>
  <c r="AE16" i="19"/>
  <c r="AK26" i="19"/>
  <c r="AK6" i="19"/>
  <c r="S6" i="19"/>
  <c r="M6" i="19"/>
  <c r="S16" i="19"/>
  <c r="Y36" i="19"/>
  <c r="Y6" i="19"/>
  <c r="M26" i="19"/>
  <c r="W36" i="19"/>
  <c r="AC36" i="19"/>
  <c r="K16" i="19"/>
  <c r="K46" i="19"/>
  <c r="AI46" i="19"/>
  <c r="AC46" i="19"/>
  <c r="Q46" i="19"/>
  <c r="AC26" i="19"/>
  <c r="AC16" i="19"/>
  <c r="W16" i="19"/>
  <c r="K36" i="19"/>
  <c r="Q26" i="19"/>
  <c r="AC11" i="1"/>
  <c r="Q6" i="19"/>
  <c r="K6" i="19"/>
  <c r="Q16" i="19"/>
  <c r="AI6" i="19"/>
  <c r="AI16" i="19"/>
  <c r="Q36" i="19"/>
  <c r="W6" i="19"/>
  <c r="W26" i="19"/>
  <c r="K26" i="19"/>
  <c r="W46" i="19"/>
  <c r="AI36" i="19"/>
  <c r="AI26" i="19"/>
  <c r="AC6" i="19"/>
  <c r="AD46" i="19"/>
  <c r="R6" i="19"/>
  <c r="X46" i="19"/>
  <c r="AJ16" i="19"/>
  <c r="AD16" i="19"/>
  <c r="AJ46" i="19"/>
  <c r="L36" i="19"/>
  <c r="AJ6" i="19"/>
  <c r="X26" i="19"/>
  <c r="AD6" i="19"/>
  <c r="R16" i="19"/>
  <c r="X16" i="19"/>
  <c r="AD36" i="19"/>
  <c r="AJ36" i="19"/>
  <c r="R26" i="19"/>
  <c r="L16" i="19"/>
  <c r="AJ26" i="19"/>
  <c r="R46" i="19"/>
  <c r="L46" i="19"/>
  <c r="AD26" i="19"/>
  <c r="L6" i="19"/>
  <c r="L26" i="19"/>
  <c r="X6" i="19"/>
  <c r="R36" i="19"/>
  <c r="X36" i="19"/>
  <c r="B223" i="13"/>
  <c r="B222" i="13"/>
</calcChain>
</file>

<file path=xl/comments1.xml><?xml version="1.0" encoding="utf-8"?>
<comments xmlns="http://schemas.openxmlformats.org/spreadsheetml/2006/main">
  <authors>
    <author>JUAN CASTILLA</author>
  </authors>
  <commentList>
    <comment ref="G10" authorId="0" shapeId="0">
      <text>
        <r>
          <rPr>
            <b/>
            <sz val="9"/>
            <color indexed="81"/>
            <rFont val="Tahoma"/>
            <family val="2"/>
          </rPr>
          <t>JUAN CASTILLA:</t>
        </r>
        <r>
          <rPr>
            <sz val="9"/>
            <color indexed="81"/>
            <rFont val="Tahoma"/>
            <family val="2"/>
          </rPr>
          <t xml:space="preserve">
numero de documentos que se porducen en la entidad y que son objeto de tratamiento documental</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<sst xmlns="http://schemas.openxmlformats.org/spreadsheetml/2006/main" count="428" uniqueCount="256">
  <si>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</si>
  <si>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</si>
  <si>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</si>
  <si>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</si>
  <si>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</si>
  <si>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</si>
  <si>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</si>
  <si>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</si>
  <si>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</si>
  <si>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</si>
  <si>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</si>
  <si>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</si>
  <si>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</si>
  <si>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</si>
  <si>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</si>
  <si>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</si>
  <si>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</si>
  <si>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</si>
  <si>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</si>
  <si>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</si>
  <si>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</si>
  <si>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</si>
  <si>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</si>
  <si>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</si>
  <si>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</si>
  <si>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</si>
  <si>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</si>
  <si>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</si>
  <si>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</si>
  <si>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</si>
  <si>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</si>
  <si>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</si>
  <si>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</si>
  <si>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</si>
  <si>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</si>
  <si>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</si>
  <si>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</si>
  <si>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</si>
  <si>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</si>
  <si>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</si>
  <si>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</si>
  <si>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</si>
  <si>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</si>
  <si>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</si>
  <si>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</si>
  <si>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</si>
  <si>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</si>
  <si>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</si>
  <si>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</si>
  <si>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</si>
  <si>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</si>
  <si>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</si>
  <si>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</si>
  <si>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</si>
  <si>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</si>
  <si>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</si>
  <si>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</si>
  <si>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</si>
  <si>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</si>
  <si>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</si>
  <si>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</si>
  <si>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</si>
  <si>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</si>
  <si>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</si>
  <si>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</si>
  <si>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</si>
  <si>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</si>
  <si>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</si>
  <si>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</si>
  <si>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</si>
  <si>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</si>
  <si>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</si>
  <si>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</si>
  <si>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</si>
  <si>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</si>
  <si>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</si>
  <si>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</si>
  <si>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</si>
  <si>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</si>
  <si>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</si>
  <si>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</si>
  <si>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</si>
  <si>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</si>
  <si>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</si>
  <si>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</si>
  <si>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</si>
  <si>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</si>
  <si>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</si>
  <si>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</si>
  <si>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</si>
  <si>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</si>
  <si>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</si>
  <si>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</si>
  <si>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</si>
  <si>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</si>
  <si>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</si>
  <si>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</si>
  <si>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</si>
  <si>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</si>
  <si>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</si>
  <si>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</si>
  <si>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</si>
  <si>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</si>
  <si>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</si>
  <si>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</si>
  <si>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</si>
  <si>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</si>
  <si>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</si>
  <si>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</si>
  <si>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</si>
  <si>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</si>
  <si>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</si>
  <si>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</si>
  <si>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</si>
  <si>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</si>
  <si>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</si>
  <si>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</si>
  <si>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</si>
  <si>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</si>
  <si>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</si>
  <si>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</si>
  <si>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</si>
  <si>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</si>
  <si>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</si>
  <si>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</si>
  <si>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</si>
  <si>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</si>
  <si>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</si>
  <si>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</si>
  <si>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</si>
  <si>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</si>
  <si>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</si>
  <si>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</si>
  <si>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</si>
  <si>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</si>
  <si>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</si>
  <si>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</si>
  <si>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</si>
  <si>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</si>
  <si>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</si>
  <si>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</si>
  <si>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</si>
  <si>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</si>
  <si>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</si>
  <si>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</si>
  <si>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</si>
  <si>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</si>
  <si>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</si>
  <si>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</si>
  <si>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</si>
  <si>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</si>
  <si>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</si>
  <si>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</si>
  <si>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</si>
  <si>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</si>
  <si>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</si>
  <si>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</si>
  <si>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</si>
  <si>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</si>
  <si>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</si>
  <si>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</si>
  <si>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</si>
  <si>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</si>
  <si>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</si>
  <si>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</si>
  <si>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</si>
  <si>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</si>
  <si>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</si>
  <si>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</si>
  <si>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</si>
  <si>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</si>
  <si>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</si>
  <si>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</si>
  <si>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</si>
  <si>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</si>
  <si>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</si>
  <si>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</si>
  <si>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</si>
  <si>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</si>
  <si>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</si>
  <si>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</si>
  <si>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</si>
  <si>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</si>
  <si>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</si>
  <si>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</si>
  <si>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</si>
  <si>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</si>
  <si>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</si>
  <si>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</si>
  <si>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</si>
  <si>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</si>
  <si>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</si>
  <si>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</si>
  <si>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</si>
  <si>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</si>
  <si>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</si>
  <si>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</si>
  <si>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</si>
  <si>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</si>
  <si>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</si>
  <si>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</si>
  <si>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</si>
  <si>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</si>
  <si>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</si>
  <si>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</si>
  <si>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</si>
  <si>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</si>
  <si>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</si>
  <si>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</si>
  <si>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</si>
  <si>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</si>
  <si>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</si>
  <si>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SECRETARIA DE PLANEACION </t>
  </si>
  <si>
    <t xml:space="preserve"> CC</t>
  </si>
  <si>
    <t>GESTION DOCUMENTAL</t>
  </si>
  <si>
    <t xml:space="preserve">Incumplimiento de la normatividad archivística por parte de las diferentes dependencias en su archivo de Gestión que dificulta realizar  las transferencias documentales primarias. </t>
  </si>
  <si>
    <t>SEGUIMIENTO</t>
  </si>
  <si>
    <t>Establecer  los  lineamientos  para  llevar  a  cabo  un  adecuado  control,  administración,  manejo,  custodia  y  preservación  de  los  documentos que produzca o reciba el Area Metropolitana de Bucaramanga, mediante la Gestión efectiva y eficiente de los documentos y archivos de la entidad, con el fin de garantizar la disponibilidad, transparencia, y acceso a la información pública</t>
  </si>
  <si>
    <t>Lograr el adecuado control, administración, manejo, custodia y preservación de los documentos que produzca o reciba las dependencias del Area Metropolitana de Bucaramanga,  garantizando la disponibilidad, transparencia, y acceso a la información pública, mediante la Gestión de los documentos y archivos de la entidad.</t>
  </si>
  <si>
    <t>SECRETARIA GENERAL</t>
  </si>
  <si>
    <t>Realizar contratos de apoyo de  personal archivistico</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</si>
  <si>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</si>
  <si>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</si>
  <si>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</si>
  <si>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</si>
  <si>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Avance PA</t>
  </si>
  <si>
    <t>Posibilidad de daño reputacional por indisponibilidad, Pérdida y Deterioro de los documentos ubicados en el archivo central.</t>
  </si>
  <si>
    <t>30/04/2024
30/08/2024
30/12/2023</t>
  </si>
  <si>
    <t>Permanente</t>
  </si>
  <si>
    <t>Relizar una capacitación en aplicación de la ley de archivos a los funcionarios de las diferentes dependencias de la entidad</t>
  </si>
  <si>
    <t>Deficiencia en la aplicación de la ley de archivos, para la correcta preservación y conservación de los documentos producidos en la entidad, por falta de asignacion presupuestal para la ejecución de procesos dentro de todas las etapas que exige la normatividad vigente.</t>
  </si>
  <si>
    <t>mas de 5000</t>
  </si>
  <si>
    <t xml:space="preserve">Capacitar a los funcionarios de las diferentes dependencias de la entidad en aplicación de la normatividad archivistica para el correcto manejo de los documentos de la entidad y la conservacion de la memoria historica </t>
  </si>
  <si>
    <t xml:space="preserve">Implementar procesos de seguimiento y evaluacion a la aplicación de la normatividad archivistica por parte de las diferentes dependencias de la entidad </t>
  </si>
  <si>
    <t>Realizar tres seguimeintos durante el año a cada uno de las dependencias de la entidad, a fn de verificar el cumplimiento a la normatividad</t>
  </si>
  <si>
    <t>10/07/2024                                                               10/10/2024                                                                              20/12/2024</t>
  </si>
  <si>
    <t>Ejecución de  actividades de aspiración y limpieza dos veces al año de las unidades documentales e inventario  del archivo documental ubicado en el archivo central.</t>
  </si>
  <si>
    <t>19/07/2024                                 15/11/2024</t>
  </si>
  <si>
    <t>SEGUIMIENTO PRIMER CUATRIMESTRE 2024 
- OFICINA DE CONTROL INTERNO</t>
  </si>
  <si>
    <t xml:space="preserve">% CUMPLIMIENTO </t>
  </si>
  <si>
    <t>EVIDENCIA</t>
  </si>
  <si>
    <t xml:space="preserve">SEGUIMIENTO </t>
  </si>
  <si>
    <t xml:space="preserve">% AVANCE  </t>
  </si>
  <si>
    <t>N/A</t>
  </si>
  <si>
    <t>No se reportó evidencia que de alcance al plan</t>
  </si>
  <si>
    <t>No se reportaron evidencias para el periodo evaluado. El control es deficiente y permite la materialización del riesgo.
Fecha de implementación del plan incoherente, debe ser posterior a las fechas de seguimiento.</t>
  </si>
  <si>
    <t>La evidencia reportada no da alcance al plan</t>
  </si>
  <si>
    <t>Programada para seguimiento en segundo y tercer cuatrimestre.
Fecha de implementación del plan incoherente, debe ser posterior a las fechas de seguimiento.</t>
  </si>
  <si>
    <t>Si bien se encuentran comunicados internos para la inscripción a la capacitación, asi como registros de preinscrpción a la capacitación de fecha de 24 de abril de 2024, no se evidencia realización de la capacitación dentro del periodo de evaluación, tal como lo indica el plan de acción.
El control es deficiente y permite la materialización del riesgo.
Fecha de implementación del plan incoherente, debe ser posterior a las fechas de seguimiento.</t>
  </si>
  <si>
    <t>Teniendo en cuenta las circulares No. 010 y No. 013 de 2024 - (1 ) un funcionario realizó la capacitación - Composición y deterioro de los documentos físicos de archivo.</t>
  </si>
  <si>
    <t xml:space="preserve">Durante el segundo cuatrimestre no se suscribieron contratos de apoyo al proceso de gestión documental  </t>
  </si>
  <si>
    <t>SEGUIMIENTO SEGUNDO CUATRIMESTRE 2024 
- OFICINA DE CONTROL INTERNO</t>
  </si>
  <si>
    <t>Certificado de participación en composición y deterioro de los documentos físicos de archivo del 31 de mayo de 2024.</t>
  </si>
  <si>
    <t>Cumple. No osbtante, si bien se encuentran comunicados internos para la inscripción a la capacitación, no se evidencia un alta particiapación de funcionarios en la misma. Es importante denotar, que la participación o asistencia a capacitaciones programadas por la entidad es deber de todo servidor público.
El control es deficiente y permite la materialización del riesgo.
Fecha de implementación del plan incoherente, debe ser posterior a las fechas de seguimiento.</t>
  </si>
  <si>
    <t>No se reportó evidencia.</t>
  </si>
  <si>
    <t>Fecha de implementación del plan incoherente, debe ser posterior a las fechas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</si>
</sst>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4"/>
      <color theme="0"/>
      <name val="Arial Narrow"/>
      <family val="2"/>
    </font>
    <font>
      <sz val="11"/>
      <color theme="0"/>
      <name val="Arial Narrow"/>
      <family val="2"/>
    </font>
    <font>
      <b/>
      <sz val="9"/>
      <color theme="0"/>
      <name val="Arial Narrow"/>
      <family val="2"/>
    </font>
    <font>
      <b/>
      <sz val="10"/>
      <name val="Arial"/>
      <family val="2"/>
    </font>
    <font>
      <b/>
      <sz val="12"/>
      <name val="Arial"/>
      <family val="2"/>
    </font>
    <font>
      <sz val="11"/>
      <name val="Arial"/>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2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4" borderId="42" xfId="0" applyFont="1" applyFill="1" applyBorder="1" applyAlignment="1">
      <alignment horizontal="center" vertical="center" wrapText="1" readingOrder="1"/>
    </xf>
    <xf numFmtId="0" fontId="37" fillId="14" borderId="43"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2"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58" fillId="3" borderId="0" xfId="0" applyFont="1" applyFill="1"/>
    <xf numFmtId="0" fontId="58" fillId="0" borderId="0" xfId="0" applyFont="1"/>
    <xf numFmtId="14" fontId="1" fillId="0" borderId="2"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xf>
    <xf numFmtId="9" fontId="1" fillId="15" borderId="2" xfId="1" applyFont="1" applyFill="1" applyBorder="1" applyAlignment="1">
      <alignment horizontal="center" vertical="center" wrapText="1"/>
    </xf>
    <xf numFmtId="0" fontId="1" fillId="15" borderId="2" xfId="0" applyFont="1" applyFill="1" applyBorder="1" applyAlignment="1">
      <alignment horizontal="justify" vertical="center" wrapText="1"/>
    </xf>
    <xf numFmtId="9" fontId="1" fillId="15" borderId="2" xfId="1" applyFont="1" applyFill="1" applyBorder="1" applyAlignment="1">
      <alignment horizontal="justify" vertical="center" wrapText="1"/>
    </xf>
    <xf numFmtId="0" fontId="1" fillId="0" borderId="2" xfId="0" applyFont="1" applyBorder="1" applyAlignment="1" applyProtection="1">
      <alignment horizontal="justify" vertical="center" wrapText="1"/>
      <protection locked="0"/>
    </xf>
    <xf numFmtId="0" fontId="57" fillId="7" borderId="45" xfId="2" applyFont="1" applyFill="1" applyBorder="1" applyAlignment="1">
      <alignment horizontal="center" vertical="center" wrapText="1"/>
    </xf>
    <xf numFmtId="0" fontId="57" fillId="7" borderId="46" xfId="2" applyFont="1" applyFill="1" applyBorder="1" applyAlignment="1">
      <alignment horizontal="center" vertical="center" wrapText="1"/>
    </xf>
    <xf numFmtId="0" fontId="57" fillId="7" borderId="47"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0" fillId="3" borderId="48" xfId="2" quotePrefix="1" applyFont="1" applyFill="1" applyBorder="1" applyAlignment="1">
      <alignment horizontal="left" vertical="top" wrapText="1"/>
    </xf>
    <xf numFmtId="0" fontId="51" fillId="3" borderId="49" xfId="2" quotePrefix="1" applyFont="1" applyFill="1" applyBorder="1" applyAlignment="1">
      <alignment horizontal="left" vertical="top" wrapText="1"/>
    </xf>
    <xf numFmtId="0" fontId="51" fillId="3" borderId="50"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9" fillId="7" borderId="51" xfId="3" applyFont="1" applyFill="1" applyBorder="1" applyAlignment="1">
      <alignment horizontal="center" vertical="center" wrapText="1"/>
    </xf>
    <xf numFmtId="0" fontId="59" fillId="7" borderId="52" xfId="3" applyFont="1" applyFill="1" applyBorder="1" applyAlignment="1">
      <alignment horizontal="center" vertical="center" wrapText="1"/>
    </xf>
    <xf numFmtId="0" fontId="59" fillId="7" borderId="53" xfId="2" applyFont="1" applyFill="1" applyBorder="1" applyAlignment="1">
      <alignment horizontal="center" vertical="center"/>
    </xf>
    <xf numFmtId="0" fontId="59" fillId="7"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53" fillId="3" borderId="55" xfId="3" applyFont="1" applyFill="1" applyBorder="1" applyAlignment="1">
      <alignment horizontal="left" vertical="top" wrapText="1" readingOrder="1"/>
    </xf>
    <xf numFmtId="0" fontId="53" fillId="3" borderId="56" xfId="3" applyFont="1" applyFill="1" applyBorder="1" applyAlignment="1">
      <alignment horizontal="left" vertical="top" wrapText="1" readingOrder="1"/>
    </xf>
    <xf numFmtId="0" fontId="54" fillId="3" borderId="57" xfId="2" applyFont="1" applyFill="1" applyBorder="1" applyAlignment="1">
      <alignment horizontal="justify" vertical="center" wrapText="1"/>
    </xf>
    <xf numFmtId="0" fontId="54" fillId="3" borderId="58"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4" fillId="3" borderId="61" xfId="2" applyFont="1" applyFill="1" applyBorder="1" applyAlignment="1">
      <alignment horizontal="justify" vertical="center" wrapText="1"/>
    </xf>
    <xf numFmtId="0" fontId="54" fillId="3" borderId="62"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3" fillId="3" borderId="68" xfId="0" applyFont="1" applyFill="1" applyBorder="1" applyAlignment="1">
      <alignment horizontal="left" vertical="center" wrapText="1"/>
    </xf>
    <xf numFmtId="0" fontId="53" fillId="3" borderId="69" xfId="0" applyFont="1" applyFill="1" applyBorder="1" applyAlignment="1">
      <alignment horizontal="left" vertical="center" wrapText="1"/>
    </xf>
    <xf numFmtId="0" fontId="53" fillId="3" borderId="70" xfId="0" applyFont="1" applyFill="1" applyBorder="1" applyAlignment="1">
      <alignment horizontal="left" vertical="center" wrapText="1"/>
    </xf>
    <xf numFmtId="0" fontId="53" fillId="3" borderId="71" xfId="0" applyFont="1" applyFill="1" applyBorder="1" applyAlignment="1">
      <alignment horizontal="left" vertical="center" wrapText="1"/>
    </xf>
    <xf numFmtId="0" fontId="54" fillId="3" borderId="63" xfId="0" applyFont="1" applyFill="1" applyBorder="1" applyAlignment="1">
      <alignment horizontal="justify" vertical="center" wrapText="1"/>
    </xf>
    <xf numFmtId="0" fontId="54" fillId="3" borderId="64" xfId="0" applyFont="1" applyFill="1" applyBorder="1" applyAlignment="1">
      <alignment horizontal="justify" vertical="center" wrapText="1"/>
    </xf>
    <xf numFmtId="0" fontId="4" fillId="15" borderId="6"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15" borderId="2"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wrapText="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63" fillId="2" borderId="4" xfId="0" applyFont="1" applyFill="1" applyBorder="1" applyAlignment="1">
      <alignment horizontal="center" vertical="center" textRotation="90"/>
    </xf>
    <xf numFmtId="0" fontId="63"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8" fillId="0" borderId="30" xfId="0" applyFont="1" applyBorder="1" applyAlignment="1" applyProtection="1">
      <alignment horizontal="left" vertical="center"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0" fillId="0" borderId="30" xfId="0" applyFont="1" applyBorder="1" applyAlignment="1">
      <alignment horizontal="center"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6" fillId="2" borderId="30" xfId="0" applyFont="1" applyFill="1" applyBorder="1" applyAlignment="1">
      <alignment horizontal="left" vertical="center"/>
    </xf>
    <xf numFmtId="0" fontId="61" fillId="3" borderId="72" xfId="0" applyFont="1" applyFill="1" applyBorder="1" applyAlignment="1">
      <alignment horizontal="center" vertical="center" wrapText="1"/>
    </xf>
    <xf numFmtId="0" fontId="61" fillId="3" borderId="73" xfId="0" applyFont="1" applyFill="1" applyBorder="1" applyAlignment="1">
      <alignment horizontal="center" vertical="center" wrapText="1"/>
    </xf>
    <xf numFmtId="0" fontId="61" fillId="3" borderId="74" xfId="0" applyFont="1" applyFill="1" applyBorder="1" applyAlignment="1">
      <alignment horizontal="center" vertical="center" wrapText="1"/>
    </xf>
    <xf numFmtId="0" fontId="60" fillId="3" borderId="72" xfId="0" applyFont="1" applyFill="1" applyBorder="1" applyAlignment="1">
      <alignment horizontal="left" vertical="center"/>
    </xf>
    <xf numFmtId="0" fontId="60" fillId="3" borderId="74" xfId="0" applyFont="1" applyFill="1" applyBorder="1" applyAlignment="1">
      <alignment horizontal="left" vertical="center"/>
    </xf>
    <xf numFmtId="0" fontId="62" fillId="3" borderId="72" xfId="0" applyFont="1" applyFill="1" applyBorder="1" applyAlignment="1">
      <alignment horizontal="center" vertical="center"/>
    </xf>
    <xf numFmtId="0" fontId="62" fillId="3" borderId="73" xfId="0" applyFont="1" applyFill="1" applyBorder="1" applyAlignment="1">
      <alignment horizontal="center" vertical="center"/>
    </xf>
    <xf numFmtId="0" fontId="62" fillId="3" borderId="74" xfId="0" applyFont="1" applyFill="1" applyBorder="1" applyAlignment="1">
      <alignment horizontal="center" vertical="center"/>
    </xf>
    <xf numFmtId="0" fontId="66" fillId="0" borderId="30" xfId="0" applyFont="1" applyBorder="1" applyAlignment="1" applyProtection="1">
      <alignment horizontal="left" vertical="center"/>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5" fillId="0" borderId="0" xfId="0" applyFont="1" applyAlignment="1">
      <alignment horizontal="center" vertical="center"/>
    </xf>
    <xf numFmtId="0" fontId="40" fillId="14" borderId="32" xfId="0" applyFont="1" applyFill="1" applyBorder="1" applyAlignment="1">
      <alignment horizontal="center" vertical="center" wrapText="1" readingOrder="1"/>
    </xf>
    <xf numFmtId="0" fontId="40" fillId="14" borderId="33" xfId="0" applyFont="1" applyFill="1" applyBorder="1" applyAlignment="1">
      <alignment horizontal="center" vertical="center" wrapText="1" readingOrder="1"/>
    </xf>
    <xf numFmtId="0" fontId="40" fillId="14"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4" borderId="41" xfId="0" applyFont="1" applyFill="1" applyBorder="1" applyAlignment="1">
      <alignment horizontal="center" vertical="center" wrapText="1" readingOrder="1"/>
    </xf>
    <xf numFmtId="0" fontId="37" fillId="14"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5</xdr:col>
      <xdr:colOff>559376</xdr:colOff>
      <xdr:row>1</xdr:row>
      <xdr:rowOff>1183641</xdr:rowOff>
    </xdr:to>
    <xdr:pic>
      <xdr:nvPicPr>
        <xdr:cNvPr id="2" name="Imagen 1" descr="LOGO NUEVO">
          <a:extLst>
            <a:ext uri="{FF2B5EF4-FFF2-40B4-BE49-F238E27FC236}">
              <a16:creationId xmlns="" xmlns:a16="http://schemas.microsoft.com/office/drawing/2014/main" id="{81FB5D88-136A-4631-969D-0A2C50F4DB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6" zoomScale="110" zoomScaleNormal="110" workbookViewId="0">
      <selection activeCell="C12" sqref="C12:F12"/>
    </sheetView>
  </sheetViews>
  <sheetFormatPr baseColWidth="10" defaultColWidth="11.42578125" defaultRowHeight="15" x14ac:dyDescent="0.25"/>
  <cols>
    <col min="1" max="1" width="2.7109375" style="80" customWidth="1"/>
    <col min="2" max="3" width="24.7109375" style="80" customWidth="1"/>
    <col min="4" max="4" width="16" style="80" customWidth="1"/>
    <col min="5" max="5" width="24.7109375" style="80" customWidth="1"/>
    <col min="6" max="6" width="27.7109375" style="80" customWidth="1"/>
    <col min="7" max="8" width="24.7109375" style="80" customWidth="1"/>
    <col min="9" max="16384" width="11.42578125" style="80"/>
  </cols>
  <sheetData>
    <row r="1" spans="2:8" ht="15.75" thickBot="1" x14ac:dyDescent="0.3"/>
    <row r="2" spans="2:8" ht="18" x14ac:dyDescent="0.25">
      <c r="B2" s="156" t="s">
        <v>164</v>
      </c>
      <c r="C2" s="157"/>
      <c r="D2" s="157"/>
      <c r="E2" s="157"/>
      <c r="F2" s="157"/>
      <c r="G2" s="157"/>
      <c r="H2" s="158"/>
    </row>
    <row r="3" spans="2:8" x14ac:dyDescent="0.25">
      <c r="B3" s="81"/>
      <c r="C3" s="82"/>
      <c r="D3" s="82"/>
      <c r="E3" s="82"/>
      <c r="F3" s="82"/>
      <c r="G3" s="82"/>
      <c r="H3" s="83"/>
    </row>
    <row r="4" spans="2:8" ht="63" customHeight="1" x14ac:dyDescent="0.25">
      <c r="B4" s="159" t="s">
        <v>207</v>
      </c>
      <c r="C4" s="160"/>
      <c r="D4" s="160"/>
      <c r="E4" s="160"/>
      <c r="F4" s="160"/>
      <c r="G4" s="160"/>
      <c r="H4" s="161"/>
    </row>
    <row r="5" spans="2:8" ht="63" customHeight="1" x14ac:dyDescent="0.25">
      <c r="B5" s="162"/>
      <c r="C5" s="163"/>
      <c r="D5" s="163"/>
      <c r="E5" s="163"/>
      <c r="F5" s="163"/>
      <c r="G5" s="163"/>
      <c r="H5" s="164"/>
    </row>
    <row r="6" spans="2:8" ht="16.5" x14ac:dyDescent="0.25">
      <c r="B6" s="165" t="s">
        <v>162</v>
      </c>
      <c r="C6" s="166"/>
      <c r="D6" s="166"/>
      <c r="E6" s="166"/>
      <c r="F6" s="166"/>
      <c r="G6" s="166"/>
      <c r="H6" s="167"/>
    </row>
    <row r="7" spans="2:8" ht="95.25" customHeight="1" x14ac:dyDescent="0.25">
      <c r="B7" s="175" t="s">
        <v>167</v>
      </c>
      <c r="C7" s="176"/>
      <c r="D7" s="176"/>
      <c r="E7" s="176"/>
      <c r="F7" s="176"/>
      <c r="G7" s="176"/>
      <c r="H7" s="177"/>
    </row>
    <row r="8" spans="2:8" ht="16.5" x14ac:dyDescent="0.25">
      <c r="B8" s="117"/>
      <c r="C8" s="118"/>
      <c r="D8" s="118"/>
      <c r="E8" s="118"/>
      <c r="F8" s="118"/>
      <c r="G8" s="118"/>
      <c r="H8" s="119"/>
    </row>
    <row r="9" spans="2:8" ht="16.5" customHeight="1" x14ac:dyDescent="0.25">
      <c r="B9" s="168" t="s">
        <v>200</v>
      </c>
      <c r="C9" s="169"/>
      <c r="D9" s="169"/>
      <c r="E9" s="169"/>
      <c r="F9" s="169"/>
      <c r="G9" s="169"/>
      <c r="H9" s="170"/>
    </row>
    <row r="10" spans="2:8" ht="44.25" customHeight="1" x14ac:dyDescent="0.25">
      <c r="B10" s="168"/>
      <c r="C10" s="169"/>
      <c r="D10" s="169"/>
      <c r="E10" s="169"/>
      <c r="F10" s="169"/>
      <c r="G10" s="169"/>
      <c r="H10" s="170"/>
    </row>
    <row r="11" spans="2:8" ht="15.75" thickBot="1" x14ac:dyDescent="0.3">
      <c r="B11" s="106"/>
      <c r="C11" s="109"/>
      <c r="D11" s="114"/>
      <c r="E11" s="115"/>
      <c r="F11" s="115"/>
      <c r="G11" s="116"/>
      <c r="H11" s="110"/>
    </row>
    <row r="12" spans="2:8" ht="15.75" thickTop="1" x14ac:dyDescent="0.25">
      <c r="B12" s="106"/>
      <c r="C12" s="171" t="s">
        <v>163</v>
      </c>
      <c r="D12" s="172"/>
      <c r="E12" s="173" t="s">
        <v>201</v>
      </c>
      <c r="F12" s="174"/>
      <c r="G12" s="109"/>
      <c r="H12" s="110"/>
    </row>
    <row r="13" spans="2:8" ht="35.25" customHeight="1" x14ac:dyDescent="0.25">
      <c r="B13" s="106"/>
      <c r="C13" s="178" t="s">
        <v>194</v>
      </c>
      <c r="D13" s="179"/>
      <c r="E13" s="180" t="s">
        <v>199</v>
      </c>
      <c r="F13" s="181"/>
      <c r="G13" s="109"/>
      <c r="H13" s="110"/>
    </row>
    <row r="14" spans="2:8" ht="17.25" customHeight="1" x14ac:dyDescent="0.25">
      <c r="B14" s="106"/>
      <c r="C14" s="178" t="s">
        <v>195</v>
      </c>
      <c r="D14" s="179"/>
      <c r="E14" s="180" t="s">
        <v>197</v>
      </c>
      <c r="F14" s="181"/>
      <c r="G14" s="109"/>
      <c r="H14" s="110"/>
    </row>
    <row r="15" spans="2:8" ht="19.5" customHeight="1" x14ac:dyDescent="0.25">
      <c r="B15" s="106"/>
      <c r="C15" s="178" t="s">
        <v>196</v>
      </c>
      <c r="D15" s="179"/>
      <c r="E15" s="180" t="s">
        <v>198</v>
      </c>
      <c r="F15" s="181"/>
      <c r="G15" s="109"/>
      <c r="H15" s="110"/>
    </row>
    <row r="16" spans="2:8" ht="69.75" customHeight="1" x14ac:dyDescent="0.25">
      <c r="B16" s="106"/>
      <c r="C16" s="178" t="s">
        <v>165</v>
      </c>
      <c r="D16" s="179"/>
      <c r="E16" s="180" t="s">
        <v>166</v>
      </c>
      <c r="F16" s="181"/>
      <c r="G16" s="109"/>
      <c r="H16" s="110"/>
    </row>
    <row r="17" spans="2:8" ht="34.5" customHeight="1" x14ac:dyDescent="0.25">
      <c r="B17" s="106"/>
      <c r="C17" s="182" t="s">
        <v>2</v>
      </c>
      <c r="D17" s="183"/>
      <c r="E17" s="184" t="s">
        <v>208</v>
      </c>
      <c r="F17" s="185"/>
      <c r="G17" s="109"/>
      <c r="H17" s="110"/>
    </row>
    <row r="18" spans="2:8" ht="27.75" customHeight="1" x14ac:dyDescent="0.25">
      <c r="B18" s="106"/>
      <c r="C18" s="182" t="s">
        <v>3</v>
      </c>
      <c r="D18" s="183"/>
      <c r="E18" s="184" t="s">
        <v>209</v>
      </c>
      <c r="F18" s="185"/>
      <c r="G18" s="109"/>
      <c r="H18" s="110"/>
    </row>
    <row r="19" spans="2:8" ht="28.5" customHeight="1" x14ac:dyDescent="0.25">
      <c r="B19" s="106"/>
      <c r="C19" s="182" t="s">
        <v>41</v>
      </c>
      <c r="D19" s="183"/>
      <c r="E19" s="184" t="s">
        <v>210</v>
      </c>
      <c r="F19" s="185"/>
      <c r="G19" s="109"/>
      <c r="H19" s="110"/>
    </row>
    <row r="20" spans="2:8" ht="72.75" customHeight="1" x14ac:dyDescent="0.25">
      <c r="B20" s="106"/>
      <c r="C20" s="182" t="s">
        <v>1</v>
      </c>
      <c r="D20" s="183"/>
      <c r="E20" s="184" t="s">
        <v>211</v>
      </c>
      <c r="F20" s="185"/>
      <c r="G20" s="109"/>
      <c r="H20" s="110"/>
    </row>
    <row r="21" spans="2:8" ht="64.5" customHeight="1" x14ac:dyDescent="0.25">
      <c r="B21" s="106"/>
      <c r="C21" s="182" t="s">
        <v>49</v>
      </c>
      <c r="D21" s="183"/>
      <c r="E21" s="184" t="s">
        <v>169</v>
      </c>
      <c r="F21" s="185"/>
      <c r="G21" s="109"/>
      <c r="H21" s="110"/>
    </row>
    <row r="22" spans="2:8" ht="71.25" customHeight="1" x14ac:dyDescent="0.25">
      <c r="B22" s="106"/>
      <c r="C22" s="182" t="s">
        <v>168</v>
      </c>
      <c r="D22" s="183"/>
      <c r="E22" s="184" t="s">
        <v>170</v>
      </c>
      <c r="F22" s="185"/>
      <c r="G22" s="109"/>
      <c r="H22" s="110"/>
    </row>
    <row r="23" spans="2:8" ht="55.5" customHeight="1" x14ac:dyDescent="0.25">
      <c r="B23" s="106"/>
      <c r="C23" s="189" t="s">
        <v>171</v>
      </c>
      <c r="D23" s="190"/>
      <c r="E23" s="184" t="s">
        <v>172</v>
      </c>
      <c r="F23" s="185"/>
      <c r="G23" s="109"/>
      <c r="H23" s="110"/>
    </row>
    <row r="24" spans="2:8" ht="42" customHeight="1" x14ac:dyDescent="0.25">
      <c r="B24" s="106"/>
      <c r="C24" s="189" t="s">
        <v>47</v>
      </c>
      <c r="D24" s="190"/>
      <c r="E24" s="184" t="s">
        <v>173</v>
      </c>
      <c r="F24" s="185"/>
      <c r="G24" s="109"/>
      <c r="H24" s="110"/>
    </row>
    <row r="25" spans="2:8" ht="59.25" customHeight="1" x14ac:dyDescent="0.25">
      <c r="B25" s="106"/>
      <c r="C25" s="189" t="s">
        <v>161</v>
      </c>
      <c r="D25" s="190"/>
      <c r="E25" s="184" t="s">
        <v>174</v>
      </c>
      <c r="F25" s="185"/>
      <c r="G25" s="109"/>
      <c r="H25" s="110"/>
    </row>
    <row r="26" spans="2:8" ht="23.25" customHeight="1" x14ac:dyDescent="0.25">
      <c r="B26" s="106"/>
      <c r="C26" s="189" t="s">
        <v>12</v>
      </c>
      <c r="D26" s="190"/>
      <c r="E26" s="184" t="s">
        <v>175</v>
      </c>
      <c r="F26" s="185"/>
      <c r="G26" s="109"/>
      <c r="H26" s="110"/>
    </row>
    <row r="27" spans="2:8" ht="30.75" customHeight="1" x14ac:dyDescent="0.25">
      <c r="B27" s="106"/>
      <c r="C27" s="189" t="s">
        <v>179</v>
      </c>
      <c r="D27" s="190"/>
      <c r="E27" s="184" t="s">
        <v>176</v>
      </c>
      <c r="F27" s="185"/>
      <c r="G27" s="109"/>
      <c r="H27" s="110"/>
    </row>
    <row r="28" spans="2:8" ht="35.25" customHeight="1" x14ac:dyDescent="0.25">
      <c r="B28" s="106"/>
      <c r="C28" s="189" t="s">
        <v>180</v>
      </c>
      <c r="D28" s="190"/>
      <c r="E28" s="184" t="s">
        <v>177</v>
      </c>
      <c r="F28" s="185"/>
      <c r="G28" s="109"/>
      <c r="H28" s="110"/>
    </row>
    <row r="29" spans="2:8" ht="33" customHeight="1" x14ac:dyDescent="0.25">
      <c r="B29" s="106"/>
      <c r="C29" s="189" t="s">
        <v>180</v>
      </c>
      <c r="D29" s="190"/>
      <c r="E29" s="184" t="s">
        <v>177</v>
      </c>
      <c r="F29" s="185"/>
      <c r="G29" s="109"/>
      <c r="H29" s="110"/>
    </row>
    <row r="30" spans="2:8" ht="30" customHeight="1" x14ac:dyDescent="0.25">
      <c r="B30" s="106"/>
      <c r="C30" s="189" t="s">
        <v>181</v>
      </c>
      <c r="D30" s="190"/>
      <c r="E30" s="184" t="s">
        <v>178</v>
      </c>
      <c r="F30" s="185"/>
      <c r="G30" s="109"/>
      <c r="H30" s="110"/>
    </row>
    <row r="31" spans="2:8" ht="35.25" customHeight="1" x14ac:dyDescent="0.25">
      <c r="B31" s="106"/>
      <c r="C31" s="189" t="s">
        <v>182</v>
      </c>
      <c r="D31" s="190"/>
      <c r="E31" s="184" t="s">
        <v>183</v>
      </c>
      <c r="F31" s="185"/>
      <c r="G31" s="109"/>
      <c r="H31" s="110"/>
    </row>
    <row r="32" spans="2:8" ht="31.5" customHeight="1" x14ac:dyDescent="0.25">
      <c r="B32" s="106"/>
      <c r="C32" s="189" t="s">
        <v>184</v>
      </c>
      <c r="D32" s="190"/>
      <c r="E32" s="184" t="s">
        <v>185</v>
      </c>
      <c r="F32" s="185"/>
      <c r="G32" s="109"/>
      <c r="H32" s="110"/>
    </row>
    <row r="33" spans="2:8" ht="35.25" customHeight="1" x14ac:dyDescent="0.25">
      <c r="B33" s="106"/>
      <c r="C33" s="189" t="s">
        <v>186</v>
      </c>
      <c r="D33" s="190"/>
      <c r="E33" s="184" t="s">
        <v>187</v>
      </c>
      <c r="F33" s="185"/>
      <c r="G33" s="109"/>
      <c r="H33" s="110"/>
    </row>
    <row r="34" spans="2:8" ht="59.25" customHeight="1" x14ac:dyDescent="0.25">
      <c r="B34" s="106"/>
      <c r="C34" s="189" t="s">
        <v>188</v>
      </c>
      <c r="D34" s="190"/>
      <c r="E34" s="184" t="s">
        <v>189</v>
      </c>
      <c r="F34" s="185"/>
      <c r="G34" s="109"/>
      <c r="H34" s="110"/>
    </row>
    <row r="35" spans="2:8" ht="29.25" customHeight="1" x14ac:dyDescent="0.25">
      <c r="B35" s="106"/>
      <c r="C35" s="189" t="s">
        <v>29</v>
      </c>
      <c r="D35" s="190"/>
      <c r="E35" s="184" t="s">
        <v>190</v>
      </c>
      <c r="F35" s="185"/>
      <c r="G35" s="109"/>
      <c r="H35" s="110"/>
    </row>
    <row r="36" spans="2:8" ht="82.5" customHeight="1" x14ac:dyDescent="0.25">
      <c r="B36" s="106"/>
      <c r="C36" s="189" t="s">
        <v>192</v>
      </c>
      <c r="D36" s="190"/>
      <c r="E36" s="184" t="s">
        <v>191</v>
      </c>
      <c r="F36" s="185"/>
      <c r="G36" s="109"/>
      <c r="H36" s="110"/>
    </row>
    <row r="37" spans="2:8" ht="46.5" customHeight="1" x14ac:dyDescent="0.25">
      <c r="B37" s="106"/>
      <c r="C37" s="189" t="s">
        <v>38</v>
      </c>
      <c r="D37" s="190"/>
      <c r="E37" s="184" t="s">
        <v>193</v>
      </c>
      <c r="F37" s="185"/>
      <c r="G37" s="109"/>
      <c r="H37" s="110"/>
    </row>
    <row r="38" spans="2:8" ht="6.75" customHeight="1" thickBot="1" x14ac:dyDescent="0.3">
      <c r="B38" s="106"/>
      <c r="C38" s="191"/>
      <c r="D38" s="192"/>
      <c r="E38" s="193"/>
      <c r="F38" s="194"/>
      <c r="G38" s="109"/>
      <c r="H38" s="110"/>
    </row>
    <row r="39" spans="2:8" ht="15.75" thickTop="1" x14ac:dyDescent="0.25">
      <c r="B39" s="106"/>
      <c r="C39" s="107"/>
      <c r="D39" s="107"/>
      <c r="E39" s="108"/>
      <c r="F39" s="108"/>
      <c r="G39" s="109"/>
      <c r="H39" s="110"/>
    </row>
    <row r="40" spans="2:8" ht="21" customHeight="1" x14ac:dyDescent="0.25">
      <c r="B40" s="186" t="s">
        <v>202</v>
      </c>
      <c r="C40" s="187"/>
      <c r="D40" s="187"/>
      <c r="E40" s="187"/>
      <c r="F40" s="187"/>
      <c r="G40" s="187"/>
      <c r="H40" s="188"/>
    </row>
    <row r="41" spans="2:8" ht="20.25" customHeight="1" x14ac:dyDescent="0.25">
      <c r="B41" s="186" t="s">
        <v>203</v>
      </c>
      <c r="C41" s="187"/>
      <c r="D41" s="187"/>
      <c r="E41" s="187"/>
      <c r="F41" s="187"/>
      <c r="G41" s="187"/>
      <c r="H41" s="188"/>
    </row>
    <row r="42" spans="2:8" ht="20.25" customHeight="1" x14ac:dyDescent="0.25">
      <c r="B42" s="186" t="s">
        <v>204</v>
      </c>
      <c r="C42" s="187"/>
      <c r="D42" s="187"/>
      <c r="E42" s="187"/>
      <c r="F42" s="187"/>
      <c r="G42" s="187"/>
      <c r="H42" s="188"/>
    </row>
    <row r="43" spans="2:8" ht="20.25" customHeight="1" x14ac:dyDescent="0.25">
      <c r="B43" s="186" t="s">
        <v>205</v>
      </c>
      <c r="C43" s="187"/>
      <c r="D43" s="187"/>
      <c r="E43" s="187"/>
      <c r="F43" s="187"/>
      <c r="G43" s="187"/>
      <c r="H43" s="188"/>
    </row>
    <row r="44" spans="2:8" x14ac:dyDescent="0.25">
      <c r="B44" s="186" t="s">
        <v>206</v>
      </c>
      <c r="C44" s="187"/>
      <c r="D44" s="187"/>
      <c r="E44" s="187"/>
      <c r="F44" s="187"/>
      <c r="G44" s="187"/>
      <c r="H44" s="188"/>
    </row>
    <row r="45" spans="2:8" ht="15.75" thickBot="1" x14ac:dyDescent="0.3">
      <c r="B45" s="111"/>
      <c r="C45" s="112"/>
      <c r="D45" s="112"/>
      <c r="E45" s="112"/>
      <c r="F45" s="112"/>
      <c r="G45" s="112"/>
      <c r="H45" s="11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P72"/>
  <sheetViews>
    <sheetView tabSelected="1" topLeftCell="A4" zoomScaleNormal="100" workbookViewId="0">
      <pane xSplit="5" ySplit="6" topLeftCell="L10" activePane="bottomRight" state="frozen"/>
      <selection activeCell="A4" sqref="A4"/>
      <selection pane="topRight" activeCell="F4" sqref="F4"/>
      <selection pane="bottomLeft" activeCell="A10" sqref="A10"/>
      <selection pane="bottomRight" activeCell="P10" sqref="P10"/>
    </sheetView>
  </sheetViews>
  <sheetFormatPr baseColWidth="10" defaultColWidth="11.42578125" defaultRowHeight="16.5" outlineLevelCol="1" x14ac:dyDescent="0.3"/>
  <cols>
    <col min="1" max="1" width="4" style="2" bestFit="1" customWidth="1"/>
    <col min="2" max="2" width="13.140625" style="2" customWidth="1"/>
    <col min="3" max="4" width="15.7109375" style="2" customWidth="1"/>
    <col min="5" max="5" width="15.7109375" style="1" customWidth="1"/>
    <col min="6" max="6" width="19" style="4" customWidth="1"/>
    <col min="7" max="7" width="15.85546875" style="1" customWidth="1"/>
    <col min="8" max="8" width="14.28515625" style="1" customWidth="1"/>
    <col min="9" max="9" width="6.28515625" style="1" customWidth="1"/>
    <col min="10" max="10" width="27.28515625" style="1" bestFit="1" customWidth="1"/>
    <col min="11" max="11" width="30.42578125" style="1" customWidth="1"/>
    <col min="12" max="12" width="17.5703125" style="1" customWidth="1"/>
    <col min="13" max="13" width="6.28515625" style="1" customWidth="1"/>
    <col min="14" max="14" width="16" style="1" customWidth="1"/>
    <col min="15" max="15" width="5.7109375" style="1" customWidth="1"/>
    <col min="16" max="16" width="31" style="1" customWidth="1"/>
    <col min="17" max="17" width="15.28515625" style="1" hidden="1" customWidth="1" outlineLevel="1"/>
    <col min="18" max="18" width="6.7109375" style="1" hidden="1" customWidth="1" outlineLevel="1"/>
    <col min="19" max="19" width="5" style="1" hidden="1" customWidth="1" outlineLevel="1"/>
    <col min="20" max="20" width="5.5703125" style="1" hidden="1" customWidth="1" outlineLevel="1"/>
    <col min="21" max="21" width="7.28515625" style="1" hidden="1" customWidth="1" outlineLevel="1"/>
    <col min="22" max="22" width="6.7109375" style="1" hidden="1" customWidth="1" outlineLevel="1"/>
    <col min="23" max="23" width="7.5703125" style="1" hidden="1" customWidth="1" outlineLevel="1"/>
    <col min="24" max="24" width="8.28515625" style="1" hidden="1" customWidth="1" outlineLevel="1"/>
    <col min="25" max="25" width="8.7109375" style="1" hidden="1" customWidth="1" outlineLevel="1"/>
    <col min="26" max="26" width="10.42578125" style="1" hidden="1" customWidth="1" outlineLevel="1"/>
    <col min="27" max="28" width="9.28515625" style="1" hidden="1" customWidth="1" outlineLevel="1"/>
    <col min="29" max="29" width="8.42578125" style="1" hidden="1" customWidth="1" outlineLevel="1"/>
    <col min="30" max="30" width="7.28515625" style="1" hidden="1" customWidth="1" outlineLevel="1"/>
    <col min="31" max="31" width="23" style="1" customWidth="1" collapsed="1"/>
    <col min="32" max="32" width="25.7109375" style="1" customWidth="1"/>
    <col min="33" max="33" width="18.7109375" style="1" customWidth="1"/>
    <col min="34" max="34" width="16.7109375" style="1" customWidth="1"/>
    <col min="35" max="35" width="14.7109375" style="1" customWidth="1"/>
    <col min="36" max="36" width="9" style="1" customWidth="1"/>
    <col min="37" max="37" width="16.28515625" style="1" customWidth="1"/>
    <col min="38" max="38" width="16" style="1" hidden="1" customWidth="1" outlineLevel="1"/>
    <col min="39" max="39" width="22.28515625" style="1" hidden="1" customWidth="1" outlineLevel="1"/>
    <col min="40" max="40" width="48.85546875" style="1" hidden="1" customWidth="1" outlineLevel="1"/>
    <col min="41" max="41" width="16" style="1" customWidth="1" collapsed="1"/>
    <col min="42" max="42" width="22.28515625" style="1" customWidth="1"/>
    <col min="43" max="43" width="48.85546875" style="1" customWidth="1"/>
    <col min="44" max="16384" width="11.42578125" style="1"/>
  </cols>
  <sheetData>
    <row r="1" spans="1:68" ht="16.5" customHeight="1" x14ac:dyDescent="0.3">
      <c r="A1" s="264"/>
      <c r="B1" s="264"/>
      <c r="C1" s="264"/>
      <c r="D1" s="264"/>
      <c r="E1" s="268" t="s">
        <v>221</v>
      </c>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70"/>
      <c r="AJ1" s="271" t="s">
        <v>222</v>
      </c>
      <c r="AK1" s="27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row>
    <row r="2" spans="1:68" ht="97.9" customHeight="1" x14ac:dyDescent="0.3">
      <c r="A2" s="264"/>
      <c r="B2" s="264"/>
      <c r="C2" s="264"/>
      <c r="D2" s="264"/>
      <c r="E2" s="273" t="s">
        <v>223</v>
      </c>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5"/>
      <c r="AJ2" s="271" t="s">
        <v>224</v>
      </c>
      <c r="AK2" s="272"/>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row>
    <row r="3" spans="1:68" x14ac:dyDescent="0.3">
      <c r="A3" s="25"/>
      <c r="B3" s="26"/>
      <c r="C3" s="25"/>
      <c r="D3" s="25"/>
      <c r="E3" s="6"/>
      <c r="F3" s="24"/>
      <c r="G3" s="6"/>
      <c r="H3" s="6"/>
      <c r="I3" s="6"/>
      <c r="J3" s="6"/>
      <c r="K3" s="6"/>
      <c r="L3" s="6"/>
      <c r="M3" s="6"/>
      <c r="N3" s="6"/>
      <c r="O3" s="6"/>
      <c r="P3" s="6"/>
      <c r="Q3" s="6"/>
      <c r="R3" s="6"/>
      <c r="S3" s="6"/>
      <c r="T3" s="6"/>
      <c r="U3" s="6"/>
      <c r="V3" s="6"/>
      <c r="W3" s="6"/>
      <c r="X3" s="6"/>
      <c r="Y3" s="6"/>
      <c r="Z3" s="6"/>
      <c r="AA3" s="6"/>
      <c r="AB3" s="6"/>
      <c r="AC3" s="6"/>
      <c r="AD3" s="6"/>
      <c r="AE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row>
    <row r="4" spans="1:68" ht="24.95" customHeight="1" x14ac:dyDescent="0.3">
      <c r="A4" s="267" t="s">
        <v>42</v>
      </c>
      <c r="B4" s="267"/>
      <c r="C4" s="276" t="s">
        <v>214</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row>
    <row r="5" spans="1:68" ht="33.75" customHeight="1" x14ac:dyDescent="0.3">
      <c r="A5" s="267" t="s">
        <v>129</v>
      </c>
      <c r="B5" s="267"/>
      <c r="C5" s="254" t="s">
        <v>217</v>
      </c>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row>
    <row r="6" spans="1:68" ht="24.95" customHeight="1" x14ac:dyDescent="0.3">
      <c r="A6" s="267" t="s">
        <v>43</v>
      </c>
      <c r="B6" s="267"/>
      <c r="C6" s="254" t="s">
        <v>218</v>
      </c>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row>
    <row r="7" spans="1:68" s="149" customFormat="1" ht="35.25" customHeight="1" x14ac:dyDescent="0.3">
      <c r="A7" s="209" t="s">
        <v>138</v>
      </c>
      <c r="B7" s="265"/>
      <c r="C7" s="265"/>
      <c r="D7" s="265"/>
      <c r="E7" s="265"/>
      <c r="F7" s="265"/>
      <c r="G7" s="266"/>
      <c r="H7" s="209" t="s">
        <v>139</v>
      </c>
      <c r="I7" s="265"/>
      <c r="J7" s="265"/>
      <c r="K7" s="265"/>
      <c r="L7" s="265"/>
      <c r="M7" s="265"/>
      <c r="N7" s="266"/>
      <c r="O7" s="209" t="s">
        <v>140</v>
      </c>
      <c r="P7" s="265"/>
      <c r="Q7" s="265"/>
      <c r="R7" s="265"/>
      <c r="S7" s="265"/>
      <c r="T7" s="265"/>
      <c r="U7" s="265"/>
      <c r="V7" s="265"/>
      <c r="W7" s="266"/>
      <c r="X7" s="209" t="s">
        <v>141</v>
      </c>
      <c r="Y7" s="265"/>
      <c r="Z7" s="265"/>
      <c r="AA7" s="265"/>
      <c r="AB7" s="265"/>
      <c r="AC7" s="265"/>
      <c r="AD7" s="266"/>
      <c r="AE7" s="209" t="s">
        <v>34</v>
      </c>
      <c r="AF7" s="265"/>
      <c r="AG7" s="265"/>
      <c r="AH7" s="265"/>
      <c r="AI7" s="265"/>
      <c r="AJ7" s="265"/>
      <c r="AK7" s="266"/>
      <c r="AL7" s="195" t="s">
        <v>238</v>
      </c>
      <c r="AM7" s="196"/>
      <c r="AN7" s="197"/>
      <c r="AO7" s="195" t="s">
        <v>251</v>
      </c>
      <c r="AP7" s="196"/>
      <c r="AQ7" s="197"/>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row>
    <row r="8" spans="1:68" ht="16.5" customHeight="1" x14ac:dyDescent="0.3">
      <c r="A8" s="240" t="s">
        <v>0</v>
      </c>
      <c r="B8" s="250" t="s">
        <v>2</v>
      </c>
      <c r="C8" s="243" t="s">
        <v>3</v>
      </c>
      <c r="D8" s="243" t="s">
        <v>41</v>
      </c>
      <c r="E8" s="243" t="s">
        <v>1</v>
      </c>
      <c r="F8" s="242" t="s">
        <v>49</v>
      </c>
      <c r="G8" s="243" t="s">
        <v>134</v>
      </c>
      <c r="H8" s="260" t="s">
        <v>33</v>
      </c>
      <c r="I8" s="208" t="s">
        <v>5</v>
      </c>
      <c r="J8" s="242" t="s">
        <v>86</v>
      </c>
      <c r="K8" s="242" t="s">
        <v>91</v>
      </c>
      <c r="L8" s="227" t="s">
        <v>44</v>
      </c>
      <c r="M8" s="208" t="s">
        <v>5</v>
      </c>
      <c r="N8" s="243" t="s">
        <v>47</v>
      </c>
      <c r="O8" s="258" t="s">
        <v>11</v>
      </c>
      <c r="P8" s="216" t="s">
        <v>161</v>
      </c>
      <c r="Q8" s="242" t="s">
        <v>12</v>
      </c>
      <c r="R8" s="216" t="s">
        <v>8</v>
      </c>
      <c r="S8" s="216"/>
      <c r="T8" s="216"/>
      <c r="U8" s="216"/>
      <c r="V8" s="216"/>
      <c r="W8" s="216"/>
      <c r="X8" s="226" t="s">
        <v>137</v>
      </c>
      <c r="Y8" s="226" t="s">
        <v>45</v>
      </c>
      <c r="Z8" s="226" t="s">
        <v>5</v>
      </c>
      <c r="AA8" s="226" t="s">
        <v>46</v>
      </c>
      <c r="AB8" s="226" t="s">
        <v>5</v>
      </c>
      <c r="AC8" s="226" t="s">
        <v>48</v>
      </c>
      <c r="AD8" s="258" t="s">
        <v>29</v>
      </c>
      <c r="AE8" s="216" t="s">
        <v>34</v>
      </c>
      <c r="AF8" s="216" t="s">
        <v>216</v>
      </c>
      <c r="AG8" s="216" t="s">
        <v>35</v>
      </c>
      <c r="AH8" s="216" t="s">
        <v>36</v>
      </c>
      <c r="AI8" s="216" t="s">
        <v>37</v>
      </c>
      <c r="AJ8" s="216" t="s">
        <v>225</v>
      </c>
      <c r="AK8" s="216" t="s">
        <v>38</v>
      </c>
      <c r="AL8" s="195" t="s">
        <v>239</v>
      </c>
      <c r="AM8" s="195" t="s">
        <v>240</v>
      </c>
      <c r="AN8" s="198" t="s">
        <v>241</v>
      </c>
      <c r="AO8" s="195" t="s">
        <v>239</v>
      </c>
      <c r="AP8" s="195" t="s">
        <v>240</v>
      </c>
      <c r="AQ8" s="198" t="s">
        <v>241</v>
      </c>
      <c r="AR8" s="6"/>
      <c r="AS8" s="6"/>
      <c r="AT8" s="6"/>
      <c r="AU8" s="6"/>
      <c r="AV8" s="6"/>
      <c r="AW8" s="6"/>
      <c r="AX8" s="6"/>
      <c r="AY8" s="6"/>
      <c r="AZ8" s="6"/>
      <c r="BA8" s="6"/>
      <c r="BB8" s="6"/>
      <c r="BC8" s="6"/>
      <c r="BD8" s="6"/>
      <c r="BE8" s="6"/>
      <c r="BF8" s="6"/>
      <c r="BG8" s="6"/>
      <c r="BH8" s="6"/>
      <c r="BI8" s="6"/>
      <c r="BJ8" s="6"/>
      <c r="BK8" s="6"/>
      <c r="BL8" s="6"/>
      <c r="BM8" s="6"/>
      <c r="BN8" s="6"/>
      <c r="BO8" s="6"/>
      <c r="BP8" s="6"/>
    </row>
    <row r="9" spans="1:68" s="3" customFormat="1" ht="75.75" customHeight="1" x14ac:dyDescent="0.25">
      <c r="A9" s="241"/>
      <c r="B9" s="250"/>
      <c r="C9" s="216"/>
      <c r="D9" s="216"/>
      <c r="E9" s="216"/>
      <c r="F9" s="243"/>
      <c r="G9" s="216"/>
      <c r="H9" s="243"/>
      <c r="I9" s="209"/>
      <c r="J9" s="243"/>
      <c r="K9" s="243"/>
      <c r="L9" s="209"/>
      <c r="M9" s="209"/>
      <c r="N9" s="216"/>
      <c r="O9" s="259"/>
      <c r="P9" s="216"/>
      <c r="Q9" s="243"/>
      <c r="R9" s="151" t="s">
        <v>13</v>
      </c>
      <c r="S9" s="151" t="s">
        <v>17</v>
      </c>
      <c r="T9" s="151" t="s">
        <v>28</v>
      </c>
      <c r="U9" s="151" t="s">
        <v>18</v>
      </c>
      <c r="V9" s="151" t="s">
        <v>21</v>
      </c>
      <c r="W9" s="151" t="s">
        <v>24</v>
      </c>
      <c r="X9" s="226"/>
      <c r="Y9" s="226"/>
      <c r="Z9" s="226"/>
      <c r="AA9" s="226"/>
      <c r="AB9" s="226"/>
      <c r="AC9" s="226"/>
      <c r="AD9" s="259"/>
      <c r="AE9" s="216"/>
      <c r="AF9" s="216"/>
      <c r="AG9" s="216"/>
      <c r="AH9" s="216"/>
      <c r="AI9" s="216"/>
      <c r="AJ9" s="216"/>
      <c r="AK9" s="216"/>
      <c r="AL9" s="195" t="s">
        <v>242</v>
      </c>
      <c r="AM9" s="195" t="s">
        <v>240</v>
      </c>
      <c r="AN9" s="198"/>
      <c r="AO9" s="195" t="s">
        <v>242</v>
      </c>
      <c r="AP9" s="195" t="s">
        <v>240</v>
      </c>
      <c r="AQ9" s="198"/>
      <c r="AR9" s="23"/>
      <c r="AS9" s="23"/>
      <c r="AT9" s="23"/>
      <c r="AU9" s="23"/>
      <c r="AV9" s="23"/>
      <c r="AW9" s="23"/>
      <c r="AX9" s="23"/>
      <c r="AY9" s="23"/>
      <c r="AZ9" s="23"/>
      <c r="BA9" s="23"/>
      <c r="BB9" s="23"/>
      <c r="BC9" s="23"/>
      <c r="BD9" s="23"/>
      <c r="BE9" s="23"/>
      <c r="BF9" s="23"/>
      <c r="BG9" s="23"/>
      <c r="BH9" s="23"/>
      <c r="BI9" s="23"/>
      <c r="BJ9" s="23"/>
      <c r="BK9" s="23"/>
      <c r="BL9" s="23"/>
      <c r="BM9" s="23"/>
      <c r="BN9" s="23"/>
      <c r="BO9" s="23"/>
      <c r="BP9" s="23"/>
    </row>
    <row r="10" spans="1:68" s="2" customFormat="1" ht="208.5" customHeight="1" x14ac:dyDescent="0.25">
      <c r="A10" s="244">
        <v>1</v>
      </c>
      <c r="B10" s="213" t="s">
        <v>131</v>
      </c>
      <c r="C10" s="213" t="s">
        <v>230</v>
      </c>
      <c r="D10" s="213" t="s">
        <v>215</v>
      </c>
      <c r="E10" s="247" t="s">
        <v>226</v>
      </c>
      <c r="F10" s="213" t="s">
        <v>122</v>
      </c>
      <c r="G10" s="210" t="s">
        <v>231</v>
      </c>
      <c r="H10" s="205" t="str">
        <f>IF(G10&lt;=0,"",IF(G10&lt;=2,"Muy Baja",IF(G10&lt;=24,"Baja",IF(G10&lt;=500,"Media",IF(G10&lt;=5000,"Alta","Muy Alta")))))</f>
        <v>Muy Alta</v>
      </c>
      <c r="I10" s="199">
        <f>IF(H10="","",IF(H10="Muy Baja",0.2,IF(H10="Baja",0.4,IF(H10="Media",0.6,IF(H10="Alta",0.8,IF(H10="Muy Alta",1,))))))</f>
        <v>1</v>
      </c>
      <c r="J10" s="202" t="s">
        <v>153</v>
      </c>
      <c r="K10" s="199" t="str">
        <f>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05" t="str">
        <f>IF(OR(K10='Tabla Impacto'!$C$11,K10='Tabla Impacto'!$D$11),"Leve",IF(OR(K10='Tabla Impacto'!$C$12,K10='Tabla Impacto'!$D$12),"Menor",IF(OR(K10='Tabla Impacto'!$C$13,K10='Tabla Impacto'!$D$13),"Moderado",IF(OR(K10='Tabla Impacto'!$C$14,K10='Tabla Impacto'!$D$14),"Mayor",IF(OR(K10='Tabla Impacto'!$C$15,K10='Tabla Impacto'!$D$15),"Catastrófico","")))))</f>
        <v>Moderado</v>
      </c>
      <c r="M10" s="199">
        <f>IF(L10="","",IF(L10="Leve",0.2,IF(L10="Menor",0.4,IF(L10="Moderado",0.6,IF(L10="Mayor",0.8,IF(L10="Catastrófico",1,))))))</f>
        <v>0.6</v>
      </c>
      <c r="N10" s="22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5">
        <v>1</v>
      </c>
      <c r="P10" s="145" t="s">
        <v>232</v>
      </c>
      <c r="Q10" s="136" t="str">
        <f>IF(OR(R10="Preventivo",R10="Detectivo"),"Probabilidad",IF(R10="Correctivo","Impacto",""))</f>
        <v>Probabilidad</v>
      </c>
      <c r="R10" s="138" t="s">
        <v>15</v>
      </c>
      <c r="S10" s="138" t="s">
        <v>10</v>
      </c>
      <c r="T10" s="139" t="str">
        <f>IF(AND(R10="Preventivo",S10="Automático"),"50%",IF(AND(R10="Preventivo",S10="Manual"),"40%",IF(AND(R10="Detectivo",S10="Automático"),"40%",IF(AND(R10="Detectivo",S10="Manual"),"30%",IF(AND(R10="Correctivo",S10="Automático"),"35%",IF(AND(R10="Correctivo",S10="Manual"),"25%",""))))))</f>
        <v>40%</v>
      </c>
      <c r="U10" s="138" t="s">
        <v>19</v>
      </c>
      <c r="V10" s="138" t="s">
        <v>22</v>
      </c>
      <c r="W10" s="138" t="s">
        <v>118</v>
      </c>
      <c r="X10" s="140">
        <f>IFERROR(IF(Q10="Probabilidad",(I10-(+I10*T10)),IF(Q10="Impacto",I10,"")),"")</f>
        <v>0.6</v>
      </c>
      <c r="Y10" s="141" t="str">
        <f>IFERROR(IF(X10="","",IF(X10&lt;=0.2,"Muy Baja",IF(X10&lt;=0.4,"Baja",IF(X10&lt;=0.6,"Media",IF(X10&lt;=0.8,"Alta","Muy Alta"))))),"")</f>
        <v>Media</v>
      </c>
      <c r="Z10" s="142">
        <f>+X10</f>
        <v>0.6</v>
      </c>
      <c r="AA10" s="141" t="str">
        <f>IFERROR(IF(AB10="","",IF(AB10&lt;=0.2,"Leve",IF(AB10&lt;=0.4,"Menor",IF(AB10&lt;=0.6,"Moderado",IF(AB10&lt;=0.8,"Mayor","Catastrófico"))))),"")</f>
        <v>Moderado</v>
      </c>
      <c r="AB10" s="142">
        <f>IFERROR(IF(Q10="Impacto",(M10-(+M10*T10)),IF(Q10="Probabilidad",M10,"")),"")</f>
        <v>0.6</v>
      </c>
      <c r="AC10" s="14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44" t="s">
        <v>136</v>
      </c>
      <c r="AE10" s="145" t="s">
        <v>229</v>
      </c>
      <c r="AF10" s="145" t="s">
        <v>249</v>
      </c>
      <c r="AG10" s="145" t="s">
        <v>219</v>
      </c>
      <c r="AH10" s="146">
        <v>45292</v>
      </c>
      <c r="AI10" s="150">
        <v>45412</v>
      </c>
      <c r="AJ10" s="145"/>
      <c r="AK10" s="147" t="s">
        <v>40</v>
      </c>
      <c r="AL10" s="152">
        <v>0</v>
      </c>
      <c r="AM10" s="154" t="s">
        <v>246</v>
      </c>
      <c r="AN10" s="154" t="s">
        <v>248</v>
      </c>
      <c r="AO10" s="152">
        <v>1</v>
      </c>
      <c r="AP10" s="154" t="s">
        <v>252</v>
      </c>
      <c r="AQ10" s="154" t="s">
        <v>253</v>
      </c>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row>
    <row r="11" spans="1:68" ht="120" customHeight="1" x14ac:dyDescent="0.3">
      <c r="A11" s="245"/>
      <c r="B11" s="214"/>
      <c r="C11" s="214"/>
      <c r="D11" s="214"/>
      <c r="E11" s="248"/>
      <c r="F11" s="214"/>
      <c r="G11" s="211"/>
      <c r="H11" s="206"/>
      <c r="I11" s="200"/>
      <c r="J11" s="203"/>
      <c r="K11" s="200">
        <f ca="1">IF(NOT(ISERROR(MATCH(J11,_xlfn.ANCHORARRAY(E22),0))),I24&amp;"Por favor no seleccionar los criterios de impacto",J11)</f>
        <v>0</v>
      </c>
      <c r="L11" s="206"/>
      <c r="M11" s="200"/>
      <c r="N11" s="229"/>
      <c r="O11" s="5">
        <v>2</v>
      </c>
      <c r="P11" s="155" t="s">
        <v>233</v>
      </c>
      <c r="Q11" s="136" t="str">
        <f>IF(OR(R11="Preventivo",R11="Detectivo"),"Probabilidad",IF(R11="Correctivo","Impacto",""))</f>
        <v>Probabilidad</v>
      </c>
      <c r="R11" s="138" t="s">
        <v>15</v>
      </c>
      <c r="S11" s="138" t="s">
        <v>10</v>
      </c>
      <c r="T11" s="139" t="str">
        <f t="shared" ref="T11:T15" si="0">IF(AND(R11="Preventivo",S11="Automático"),"50%",IF(AND(R11="Preventivo",S11="Manual"),"40%",IF(AND(R11="Detectivo",S11="Automático"),"40%",IF(AND(R11="Detectivo",S11="Manual"),"30%",IF(AND(R11="Correctivo",S11="Automático"),"35%",IF(AND(R11="Correctivo",S11="Manual"),"25%",""))))))</f>
        <v>40%</v>
      </c>
      <c r="U11" s="138" t="s">
        <v>19</v>
      </c>
      <c r="V11" s="138" t="s">
        <v>22</v>
      </c>
      <c r="W11" s="138" t="s">
        <v>118</v>
      </c>
      <c r="X11" s="140">
        <f>IFERROR(IF(AND(Q10="Probabilidad",Q11="Probabilidad"),(Z10-(+Z10*T11)),IF(Q11="Probabilidad",(I10-(+I10*T11)),IF(Q11="Impacto",Z10,""))),"")</f>
        <v>0.36</v>
      </c>
      <c r="Y11" s="141" t="str">
        <f t="shared" ref="Y11:Y69" si="1">IFERROR(IF(X11="","",IF(X11&lt;=0.2,"Muy Baja",IF(X11&lt;=0.4,"Baja",IF(X11&lt;=0.6,"Media",IF(X11&lt;=0.8,"Alta","Muy Alta"))))),"")</f>
        <v>Baja</v>
      </c>
      <c r="Z11" s="142">
        <f t="shared" ref="Z11:Z15" si="2">+X11</f>
        <v>0.36</v>
      </c>
      <c r="AA11" s="141" t="str">
        <f t="shared" ref="AA11:AA69" si="3">IFERROR(IF(AB11="","",IF(AB11&lt;=0.2,"Leve",IF(AB11&lt;=0.4,"Menor",IF(AB11&lt;=0.6,"Moderado",IF(AB11&lt;=0.8,"Mayor","Catastrófico"))))),"")</f>
        <v>Moderado</v>
      </c>
      <c r="AB11" s="142">
        <f>IFERROR(IF(AND(Q10="Impacto",Q11="Impacto"),(AB10-(+AB10*T11)),IF(Q11="Impacto",(M10-(+M10*T11)),IF(Q11="Probabilidad",AB10,""))),"")</f>
        <v>0.6</v>
      </c>
      <c r="AC11" s="14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44" t="s">
        <v>135</v>
      </c>
      <c r="AE11" s="145" t="s">
        <v>234</v>
      </c>
      <c r="AF11" s="145" t="s">
        <v>250</v>
      </c>
      <c r="AG11" s="145" t="s">
        <v>219</v>
      </c>
      <c r="AH11" s="146">
        <v>45292</v>
      </c>
      <c r="AI11" s="150" t="s">
        <v>235</v>
      </c>
      <c r="AJ11" s="145"/>
      <c r="AK11" s="147" t="s">
        <v>40</v>
      </c>
      <c r="AL11" s="152" t="s">
        <v>243</v>
      </c>
      <c r="AM11" s="152" t="s">
        <v>243</v>
      </c>
      <c r="AN11" s="154" t="s">
        <v>247</v>
      </c>
      <c r="AO11" s="152">
        <v>0</v>
      </c>
      <c r="AP11" s="152" t="s">
        <v>254</v>
      </c>
      <c r="AQ11" s="154" t="s">
        <v>255</v>
      </c>
      <c r="AR11" s="6"/>
      <c r="AS11" s="6"/>
      <c r="AT11" s="6"/>
      <c r="AU11" s="6"/>
      <c r="AV11" s="6"/>
      <c r="AW11" s="6"/>
      <c r="AX11" s="6"/>
      <c r="AY11" s="6"/>
      <c r="AZ11" s="6"/>
      <c r="BA11" s="6"/>
      <c r="BB11" s="6"/>
      <c r="BC11" s="6"/>
      <c r="BD11" s="6"/>
      <c r="BE11" s="6"/>
      <c r="BF11" s="6"/>
      <c r="BG11" s="6"/>
      <c r="BH11" s="6"/>
      <c r="BI11" s="6"/>
      <c r="BJ11" s="6"/>
      <c r="BK11" s="6"/>
      <c r="BL11" s="6"/>
      <c r="BM11" s="6"/>
      <c r="BN11" s="6"/>
      <c r="BO11" s="6"/>
      <c r="BP11" s="6"/>
    </row>
    <row r="12" spans="1:68" ht="137.25" customHeight="1" x14ac:dyDescent="0.3">
      <c r="A12" s="245"/>
      <c r="B12" s="214"/>
      <c r="C12" s="214"/>
      <c r="D12" s="214"/>
      <c r="E12" s="248"/>
      <c r="F12" s="214"/>
      <c r="G12" s="211"/>
      <c r="H12" s="206"/>
      <c r="I12" s="200"/>
      <c r="J12" s="203"/>
      <c r="K12" s="200">
        <f ca="1">IF(NOT(ISERROR(MATCH(J12,_xlfn.ANCHORARRAY(E23),0))),I25&amp;"Por favor no seleccionar los criterios de impacto",J12)</f>
        <v>0</v>
      </c>
      <c r="L12" s="206"/>
      <c r="M12" s="200"/>
      <c r="N12" s="229"/>
      <c r="O12" s="5">
        <v>3</v>
      </c>
      <c r="P12" s="155" t="s">
        <v>236</v>
      </c>
      <c r="Q12" s="136" t="str">
        <f>IF(OR(R12="Preventivo",R12="Detectivo"),"Probabilidad",IF(R12="Correctivo","Impacto",""))</f>
        <v>Probabilidad</v>
      </c>
      <c r="R12" s="138" t="s">
        <v>15</v>
      </c>
      <c r="S12" s="138" t="s">
        <v>10</v>
      </c>
      <c r="T12" s="139" t="str">
        <f t="shared" ref="T12:T13" si="5">IF(AND(R12="Preventivo",S12="Automático"),"50%",IF(AND(R12="Preventivo",S12="Manual"),"40%",IF(AND(R12="Detectivo",S12="Automático"),"40%",IF(AND(R12="Detectivo",S12="Manual"),"30%",IF(AND(R12="Correctivo",S12="Automático"),"35%",IF(AND(R12="Correctivo",S12="Manual"),"25%",""))))))</f>
        <v>40%</v>
      </c>
      <c r="U12" s="138" t="s">
        <v>19</v>
      </c>
      <c r="V12" s="138" t="s">
        <v>22</v>
      </c>
      <c r="W12" s="138" t="s">
        <v>118</v>
      </c>
      <c r="X12" s="140">
        <f>IFERROR(IF(AND(Q11="Probabilidad",Q12="Probabilidad"),(Z11-(+Z11*T12)),IF(Q12="Probabilidad",(I11-(+I11*T12)),IF(Q12="Impacto",Z11,""))),"")</f>
        <v>0.216</v>
      </c>
      <c r="Y12" s="141" t="str">
        <f t="shared" ref="Y12:Y13" si="6">IFERROR(IF(X12="","",IF(X12&lt;=0.2,"Muy Baja",IF(X12&lt;=0.4,"Baja",IF(X12&lt;=0.6,"Media",IF(X12&lt;=0.8,"Alta","Muy Alta"))))),"")</f>
        <v>Baja</v>
      </c>
      <c r="Z12" s="142">
        <f t="shared" ref="Z12" si="7">+X12</f>
        <v>0.216</v>
      </c>
      <c r="AA12" s="141" t="str">
        <f t="shared" ref="AA12:AA13" si="8">IFERROR(IF(AB12="","",IF(AB12&lt;=0.2,"Leve",IF(AB12&lt;=0.4,"Menor",IF(AB12&lt;=0.6,"Moderado",IF(AB12&lt;=0.8,"Mayor","Catastrófico"))))),"")</f>
        <v>Moderado</v>
      </c>
      <c r="AB12" s="142">
        <f>IFERROR(IF(AND(Q11="Impacto",Q12="Impacto"),(AB11-(+AB11*T12)),IF(Q12="Impacto",(M11-(+M11*T12)),IF(Q12="Probabilidad",AB11,""))),"")</f>
        <v>0.6</v>
      </c>
      <c r="AC12" s="143" t="str">
        <f t="shared" ref="AC12:AC13" si="9">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44" t="s">
        <v>135</v>
      </c>
      <c r="AE12" s="145" t="s">
        <v>236</v>
      </c>
      <c r="AF12" s="145" t="s">
        <v>250</v>
      </c>
      <c r="AG12" s="145" t="s">
        <v>219</v>
      </c>
      <c r="AH12" s="146">
        <v>45292</v>
      </c>
      <c r="AI12" s="150" t="s">
        <v>237</v>
      </c>
      <c r="AJ12" s="145"/>
      <c r="AK12" s="147" t="s">
        <v>40</v>
      </c>
      <c r="AL12" s="152" t="s">
        <v>243</v>
      </c>
      <c r="AM12" s="152" t="s">
        <v>243</v>
      </c>
      <c r="AN12" s="154" t="s">
        <v>247</v>
      </c>
      <c r="AO12" s="152">
        <v>0</v>
      </c>
      <c r="AP12" s="152" t="s">
        <v>254</v>
      </c>
      <c r="AQ12" s="154" t="s">
        <v>255</v>
      </c>
      <c r="AR12" s="6"/>
      <c r="AS12" s="6"/>
      <c r="AT12" s="6"/>
      <c r="AU12" s="6"/>
      <c r="AV12" s="6"/>
      <c r="AW12" s="6"/>
      <c r="AX12" s="6"/>
      <c r="AY12" s="6"/>
      <c r="AZ12" s="6"/>
      <c r="BA12" s="6"/>
      <c r="BB12" s="6"/>
      <c r="BC12" s="6"/>
      <c r="BD12" s="6"/>
      <c r="BE12" s="6"/>
      <c r="BF12" s="6"/>
      <c r="BG12" s="6"/>
      <c r="BH12" s="6"/>
      <c r="BI12" s="6"/>
      <c r="BJ12" s="6"/>
      <c r="BK12" s="6"/>
      <c r="BL12" s="6"/>
      <c r="BM12" s="6"/>
      <c r="BN12" s="6"/>
      <c r="BO12" s="6"/>
      <c r="BP12" s="6"/>
    </row>
    <row r="13" spans="1:68" ht="93" customHeight="1" x14ac:dyDescent="0.3">
      <c r="A13" s="245"/>
      <c r="B13" s="214"/>
      <c r="C13" s="214"/>
      <c r="D13" s="214"/>
      <c r="E13" s="248"/>
      <c r="F13" s="214"/>
      <c r="G13" s="211"/>
      <c r="H13" s="206"/>
      <c r="I13" s="200"/>
      <c r="J13" s="203"/>
      <c r="K13" s="200">
        <f ca="1">IF(NOT(ISERROR(MATCH(J13,_xlfn.ANCHORARRAY(E24),0))),I26&amp;"Por favor no seleccionar los criterios de impacto",J13)</f>
        <v>0</v>
      </c>
      <c r="L13" s="206"/>
      <c r="M13" s="200"/>
      <c r="N13" s="229"/>
      <c r="O13" s="5">
        <v>4</v>
      </c>
      <c r="P13" s="137" t="s">
        <v>220</v>
      </c>
      <c r="Q13" s="136" t="str">
        <f>IF(OR(R13="Preventivo",R13="Detectivo"),"Probabilidad",IF(R13="Correctivo","Impacto",""))</f>
        <v>Probabilidad</v>
      </c>
      <c r="R13" s="138" t="s">
        <v>15</v>
      </c>
      <c r="S13" s="138" t="s">
        <v>10</v>
      </c>
      <c r="T13" s="139" t="str">
        <f t="shared" si="5"/>
        <v>40%</v>
      </c>
      <c r="U13" s="138" t="s">
        <v>19</v>
      </c>
      <c r="V13" s="138" t="s">
        <v>22</v>
      </c>
      <c r="W13" s="138" t="s">
        <v>118</v>
      </c>
      <c r="X13" s="140">
        <f>IFERROR(IF(AND(Q12="Probabilidad",Q13="Probabilidad"),(Z12-(+Z12*T13)),IF(AND(Q12="Impacto",Q13="Probabilidad"),(Z11-(+Z11*T13)),IF(Q13="Impacto",Z12,""))),"")</f>
        <v>0.12959999999999999</v>
      </c>
      <c r="Y13" s="141" t="str">
        <f t="shared" si="6"/>
        <v>Muy Baja</v>
      </c>
      <c r="Z13" s="142">
        <f>+X13</f>
        <v>0.12959999999999999</v>
      </c>
      <c r="AA13" s="141" t="str">
        <f t="shared" si="8"/>
        <v>Moderado</v>
      </c>
      <c r="AB13" s="142">
        <f>IFERROR(IF(AND(Q12="Impacto",Q13="Impacto"),(AB12-(+AB12*T13)),IF(AND(Q12="Probabilidad",Q13="Impacto"),(AB11-(+AB11*T13)),IF(Q13="Probabilidad",AB12,""))),"")</f>
        <v>0.6</v>
      </c>
      <c r="AC13" s="143" t="str">
        <f t="shared" si="9"/>
        <v>Moderado</v>
      </c>
      <c r="AD13" s="144" t="s">
        <v>135</v>
      </c>
      <c r="AE13" s="145" t="s">
        <v>220</v>
      </c>
      <c r="AF13" s="145" t="s">
        <v>250</v>
      </c>
      <c r="AG13" s="145" t="s">
        <v>219</v>
      </c>
      <c r="AH13" s="146">
        <v>45292</v>
      </c>
      <c r="AI13" s="150" t="s">
        <v>227</v>
      </c>
      <c r="AJ13" s="145"/>
      <c r="AK13" s="147" t="s">
        <v>40</v>
      </c>
      <c r="AL13" s="152">
        <v>0</v>
      </c>
      <c r="AM13" s="153" t="s">
        <v>244</v>
      </c>
      <c r="AN13" s="153" t="s">
        <v>245</v>
      </c>
      <c r="AO13" s="152">
        <v>0</v>
      </c>
      <c r="AP13" s="152" t="s">
        <v>254</v>
      </c>
      <c r="AQ13" s="154" t="s">
        <v>255</v>
      </c>
      <c r="AR13" s="6"/>
      <c r="AS13" s="6"/>
      <c r="AT13" s="6"/>
      <c r="AU13" s="6"/>
      <c r="AV13" s="6"/>
      <c r="AW13" s="6"/>
      <c r="AX13" s="6"/>
      <c r="AY13" s="6"/>
      <c r="AZ13" s="6"/>
      <c r="BA13" s="6"/>
      <c r="BB13" s="6"/>
      <c r="BC13" s="6"/>
      <c r="BD13" s="6"/>
      <c r="BE13" s="6"/>
      <c r="BF13" s="6"/>
      <c r="BG13" s="6"/>
      <c r="BH13" s="6"/>
      <c r="BI13" s="6"/>
      <c r="BJ13" s="6"/>
      <c r="BK13" s="6"/>
      <c r="BL13" s="6"/>
      <c r="BM13" s="6"/>
      <c r="BN13" s="6"/>
      <c r="BO13" s="6"/>
      <c r="BP13" s="6"/>
    </row>
    <row r="14" spans="1:68" ht="151.5" hidden="1" customHeight="1" x14ac:dyDescent="0.3">
      <c r="A14" s="245"/>
      <c r="B14" s="214"/>
      <c r="C14" s="214"/>
      <c r="D14" s="214"/>
      <c r="E14" s="248"/>
      <c r="F14" s="214"/>
      <c r="G14" s="211"/>
      <c r="H14" s="206"/>
      <c r="I14" s="200"/>
      <c r="J14" s="203"/>
      <c r="K14" s="200">
        <f ca="1">IF(NOT(ISERROR(MATCH(J14,_xlfn.ANCHORARRAY(E25),0))),I27&amp;"Por favor no seleccionar los criterios de impacto",J14)</f>
        <v>0</v>
      </c>
      <c r="L14" s="206"/>
      <c r="M14" s="200"/>
      <c r="N14" s="229"/>
      <c r="O14" s="5">
        <v>5</v>
      </c>
      <c r="P14" s="135"/>
      <c r="Q14" s="136" t="str">
        <f t="shared" ref="Q14:Q15" si="10">IF(OR(R14="Preventivo",R14="Detectivo"),"Probabilidad",IF(R14="Correctivo","Impacto",""))</f>
        <v/>
      </c>
      <c r="R14" s="123"/>
      <c r="S14" s="123"/>
      <c r="T14" s="124" t="str">
        <f t="shared" si="0"/>
        <v/>
      </c>
      <c r="U14" s="123"/>
      <c r="V14" s="123"/>
      <c r="W14" s="123"/>
      <c r="X14" s="125" t="str">
        <f t="shared" ref="X14:X15" si="11">IFERROR(IF(AND(Q13="Probabilidad",Q14="Probabilidad"),(Z13-(+Z13*T14)),IF(AND(Q13="Impacto",Q14="Probabilidad"),(Z12-(+Z12*T14)),IF(Q14="Impacto",Z13,""))),"")</f>
        <v/>
      </c>
      <c r="Y14" s="126" t="str">
        <f t="shared" si="1"/>
        <v/>
      </c>
      <c r="Z14" s="127" t="str">
        <f t="shared" si="2"/>
        <v/>
      </c>
      <c r="AA14" s="126" t="str">
        <f t="shared" si="3"/>
        <v/>
      </c>
      <c r="AB14" s="127" t="str">
        <f t="shared" ref="AB14:AB15" si="12">IFERROR(IF(AND(Q13="Impacto",Q14="Impacto"),(AB13-(+AB13*T14)),IF(AND(Q13="Probabilidad",Q14="Impacto"),(AB12-(+AB12*T14)),IF(Q14="Probabilidad",AB13,""))),"")</f>
        <v/>
      </c>
      <c r="AC14" s="128" t="str">
        <f t="shared" si="4"/>
        <v/>
      </c>
      <c r="AD14" s="129"/>
      <c r="AE14" s="130"/>
      <c r="AF14" s="145" t="s">
        <v>228</v>
      </c>
      <c r="AG14" s="130" t="s">
        <v>212</v>
      </c>
      <c r="AH14" s="132"/>
      <c r="AI14" s="132"/>
      <c r="AJ14" s="130"/>
      <c r="AK14" s="131"/>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row>
    <row r="15" spans="1:68" ht="151.5" hidden="1" customHeight="1" x14ac:dyDescent="0.3">
      <c r="A15" s="246"/>
      <c r="B15" s="215"/>
      <c r="C15" s="215"/>
      <c r="D15" s="215"/>
      <c r="E15" s="249"/>
      <c r="F15" s="215"/>
      <c r="G15" s="212"/>
      <c r="H15" s="207"/>
      <c r="I15" s="201"/>
      <c r="J15" s="204"/>
      <c r="K15" s="201">
        <f ca="1">IF(NOT(ISERROR(MATCH(J15,_xlfn.ANCHORARRAY(E26),0))),I28&amp;"Por favor no seleccionar los criterios de impacto",J15)</f>
        <v>0</v>
      </c>
      <c r="L15" s="207"/>
      <c r="M15" s="201"/>
      <c r="N15" s="230"/>
      <c r="O15" s="5">
        <v>6</v>
      </c>
      <c r="P15" s="135"/>
      <c r="Q15" s="136" t="str">
        <f t="shared" si="10"/>
        <v/>
      </c>
      <c r="R15" s="123"/>
      <c r="S15" s="123"/>
      <c r="T15" s="124" t="str">
        <f t="shared" si="0"/>
        <v/>
      </c>
      <c r="U15" s="123"/>
      <c r="V15" s="123"/>
      <c r="W15" s="123"/>
      <c r="X15" s="125" t="str">
        <f t="shared" si="11"/>
        <v/>
      </c>
      <c r="Y15" s="126" t="str">
        <f t="shared" si="1"/>
        <v/>
      </c>
      <c r="Z15" s="127" t="str">
        <f t="shared" si="2"/>
        <v/>
      </c>
      <c r="AA15" s="126" t="str">
        <f t="shared" si="3"/>
        <v/>
      </c>
      <c r="AB15" s="127" t="str">
        <f t="shared" si="12"/>
        <v/>
      </c>
      <c r="AC15" s="128" t="str">
        <f t="shared" si="4"/>
        <v/>
      </c>
      <c r="AD15" s="129"/>
      <c r="AE15" s="130"/>
      <c r="AF15" s="145" t="s">
        <v>228</v>
      </c>
      <c r="AG15" s="130" t="s">
        <v>212</v>
      </c>
      <c r="AH15" s="132"/>
      <c r="AI15" s="132"/>
      <c r="AJ15" s="130"/>
      <c r="AK15" s="131"/>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row>
    <row r="16" spans="1:68" ht="151.5" hidden="1" customHeight="1" x14ac:dyDescent="0.3">
      <c r="A16" s="231">
        <v>2</v>
      </c>
      <c r="B16" s="234"/>
      <c r="C16" s="234"/>
      <c r="D16" s="234"/>
      <c r="E16" s="237"/>
      <c r="F16" s="234"/>
      <c r="G16" s="251"/>
      <c r="H16" s="220" t="str">
        <f>IF(G16&lt;=0,"",IF(G16&lt;=2,"Muy Baja",IF(G16&lt;=24,"Baja",IF(G16&lt;=500,"Media",IF(G16&lt;=5000,"Alta","Muy Alta")))))</f>
        <v/>
      </c>
      <c r="I16" s="217" t="str">
        <f>IF(H16="","",IF(H16="Muy Baja",0.2,IF(H16="Baja",0.4,IF(H16="Media",0.6,IF(H16="Alta",0.8,IF(H16="Muy Alta",1,))))))</f>
        <v/>
      </c>
      <c r="J16" s="255"/>
      <c r="K16" s="217">
        <f>IF(NOT(ISERROR(MATCH(J16,'Tabla Impacto'!$B$221:$B$223,0))),'Tabla Impacto'!$F$223&amp;"Por favor no seleccionar los criterios de impacto(Afectación Económica o presupuestal y Pérdida Reputacional)",J16)</f>
        <v>0</v>
      </c>
      <c r="L16" s="220" t="str">
        <f>IF(OR(K16='Tabla Impacto'!$C$11,K16='Tabla Impacto'!$D$11),"Leve",IF(OR(K16='Tabla Impacto'!$C$12,K16='Tabla Impacto'!$D$12),"Menor",IF(OR(K16='Tabla Impacto'!$C$13,K16='Tabla Impacto'!$D$13),"Moderado",IF(OR(K16='Tabla Impacto'!$C$14,K16='Tabla Impacto'!$D$14),"Mayor",IF(OR(K16='Tabla Impacto'!$C$15,K16='Tabla Impacto'!$D$15),"Catastrófico","")))))</f>
        <v/>
      </c>
      <c r="M16" s="217" t="str">
        <f>IF(L16="","",IF(L16="Leve",0.2,IF(L16="Menor",0.4,IF(L16="Moderado",0.6,IF(L16="Mayor",0.8,IF(L16="Catastrófico",1,))))))</f>
        <v/>
      </c>
      <c r="N16" s="223"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0">
        <v>1</v>
      </c>
      <c r="P16" s="121"/>
      <c r="Q16" s="122" t="str">
        <f>IF(OR(R16="Preventivo",R16="Detectivo"),"Probabilidad",IF(R16="Correctivo","Impacto",""))</f>
        <v>Probabilidad</v>
      </c>
      <c r="R16" s="123" t="s">
        <v>14</v>
      </c>
      <c r="S16" s="123" t="s">
        <v>9</v>
      </c>
      <c r="T16" s="124" t="str">
        <f>IF(AND(R16="Preventivo",S16="Automático"),"50%",IF(AND(R16="Preventivo",S16="Manual"),"40%",IF(AND(R16="Detectivo",S16="Automático"),"40%",IF(AND(R16="Detectivo",S16="Manual"),"30%",IF(AND(R16="Correctivo",S16="Automático"),"35%",IF(AND(R16="Correctivo",S16="Manual"),"25%",""))))))</f>
        <v>40%</v>
      </c>
      <c r="U16" s="123" t="s">
        <v>19</v>
      </c>
      <c r="V16" s="123" t="s">
        <v>22</v>
      </c>
      <c r="W16" s="123" t="s">
        <v>118</v>
      </c>
      <c r="X16" s="125" t="str">
        <f>IFERROR(IF(Q16="Probabilidad",(I16-(+I16*T16)),IF(Q16="Impacto",I16,"")),"")</f>
        <v/>
      </c>
      <c r="Y16" s="126" t="str">
        <f>IFERROR(IF(X16="","",IF(X16&lt;=0.2,"Muy Baja",IF(X16&lt;=0.4,"Baja",IF(X16&lt;=0.6,"Media",IF(X16&lt;=0.8,"Alta","Muy Alta"))))),"")</f>
        <v/>
      </c>
      <c r="Z16" s="127" t="str">
        <f>+X16</f>
        <v/>
      </c>
      <c r="AA16" s="126" t="str">
        <f>IFERROR(IF(AB16="","",IF(AB16&lt;=0.2,"Leve",IF(AB16&lt;=0.4,"Menor",IF(AB16&lt;=0.6,"Moderado",IF(AB16&lt;=0.8,"Mayor","Catastrófico"))))),"")</f>
        <v/>
      </c>
      <c r="AB16" s="127" t="str">
        <f>IFERROR(IF(Q16="Impacto",(M16-(+M16*T16)),IF(Q16="Probabilidad",M16,"")),"")</f>
        <v/>
      </c>
      <c r="AC16" s="128"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29" t="s">
        <v>135</v>
      </c>
      <c r="AE16" s="130"/>
      <c r="AF16" s="145" t="s">
        <v>228</v>
      </c>
      <c r="AG16" s="130"/>
      <c r="AH16" s="132"/>
      <c r="AI16" s="132"/>
      <c r="AJ16" s="130"/>
      <c r="AK16" s="131"/>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row>
    <row r="17" spans="1:68" ht="151.5" hidden="1" customHeight="1" x14ac:dyDescent="0.3">
      <c r="A17" s="232"/>
      <c r="B17" s="235"/>
      <c r="C17" s="235"/>
      <c r="D17" s="235"/>
      <c r="E17" s="238"/>
      <c r="F17" s="235"/>
      <c r="G17" s="252"/>
      <c r="H17" s="221"/>
      <c r="I17" s="218"/>
      <c r="J17" s="256"/>
      <c r="K17" s="218">
        <f ca="1">IF(NOT(ISERROR(MATCH(J17,_xlfn.ANCHORARRAY(E28),0))),I30&amp;"Por favor no seleccionar los criterios de impacto",J17)</f>
        <v>0</v>
      </c>
      <c r="L17" s="221"/>
      <c r="M17" s="218"/>
      <c r="N17" s="224"/>
      <c r="O17" s="120">
        <v>2</v>
      </c>
      <c r="P17" s="121"/>
      <c r="Q17" s="122" t="str">
        <f>IF(OR(R17="Preventivo",R17="Detectivo"),"Probabilidad",IF(R17="Correctivo","Impacto",""))</f>
        <v/>
      </c>
      <c r="R17" s="123"/>
      <c r="S17" s="123"/>
      <c r="T17" s="124" t="str">
        <f t="shared" ref="T17:T21" si="13">IF(AND(R17="Preventivo",S17="Automático"),"50%",IF(AND(R17="Preventivo",S17="Manual"),"40%",IF(AND(R17="Detectivo",S17="Automático"),"40%",IF(AND(R17="Detectivo",S17="Manual"),"30%",IF(AND(R17="Correctivo",S17="Automático"),"35%",IF(AND(R17="Correctivo",S17="Manual"),"25%",""))))))</f>
        <v/>
      </c>
      <c r="U17" s="123"/>
      <c r="V17" s="123"/>
      <c r="W17" s="123"/>
      <c r="X17" s="125" t="str">
        <f>IFERROR(IF(AND(Q16="Probabilidad",Q17="Probabilidad"),(Z16-(+Z16*T17)),IF(Q17="Probabilidad",(I16-(+I16*T17)),IF(Q17="Impacto",Z16,""))),"")</f>
        <v/>
      </c>
      <c r="Y17" s="126" t="str">
        <f t="shared" si="1"/>
        <v/>
      </c>
      <c r="Z17" s="127" t="str">
        <f t="shared" ref="Z17:Z21" si="14">+X17</f>
        <v/>
      </c>
      <c r="AA17" s="126" t="str">
        <f t="shared" si="3"/>
        <v/>
      </c>
      <c r="AB17" s="127" t="str">
        <f>IFERROR(IF(AND(Q16="Impacto",Q17="Impacto"),(AB16-(+AB16*T17)),IF(Q17="Impacto",(M16-(+M16*T17)),IF(Q17="Probabilidad",AB16,""))),"")</f>
        <v/>
      </c>
      <c r="AC17" s="128" t="str">
        <f t="shared" ref="AC17:AC18" si="1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29"/>
      <c r="AE17" s="130"/>
      <c r="AF17" s="130"/>
      <c r="AG17" s="130" t="s">
        <v>213</v>
      </c>
      <c r="AH17" s="132"/>
      <c r="AI17" s="132"/>
      <c r="AJ17" s="130"/>
      <c r="AK17" s="131"/>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row>
    <row r="18" spans="1:68" ht="151.5" hidden="1" customHeight="1" x14ac:dyDescent="0.3">
      <c r="A18" s="232"/>
      <c r="B18" s="235"/>
      <c r="C18" s="235"/>
      <c r="D18" s="235"/>
      <c r="E18" s="238"/>
      <c r="F18" s="235"/>
      <c r="G18" s="252"/>
      <c r="H18" s="221"/>
      <c r="I18" s="218"/>
      <c r="J18" s="256"/>
      <c r="K18" s="218">
        <f ca="1">IF(NOT(ISERROR(MATCH(J18,_xlfn.ANCHORARRAY(E29),0))),I31&amp;"Por favor no seleccionar los criterios de impacto",J18)</f>
        <v>0</v>
      </c>
      <c r="L18" s="221"/>
      <c r="M18" s="218"/>
      <c r="N18" s="224"/>
      <c r="O18" s="120">
        <v>3</v>
      </c>
      <c r="P18" s="133"/>
      <c r="Q18" s="122" t="str">
        <f>IF(OR(R18="Preventivo",R18="Detectivo"),"Probabilidad",IF(R18="Correctivo","Impacto",""))</f>
        <v/>
      </c>
      <c r="R18" s="123"/>
      <c r="S18" s="123"/>
      <c r="T18" s="124" t="str">
        <f t="shared" si="13"/>
        <v/>
      </c>
      <c r="U18" s="123"/>
      <c r="V18" s="123"/>
      <c r="W18" s="123"/>
      <c r="X18" s="125" t="str">
        <f>IFERROR(IF(AND(Q17="Probabilidad",Q18="Probabilidad"),(Z17-(+Z17*T18)),IF(AND(Q17="Impacto",Q18="Probabilidad"),(Z16-(+Z16*T18)),IF(Q18="Impacto",Z17,""))),"")</f>
        <v/>
      </c>
      <c r="Y18" s="126" t="str">
        <f t="shared" si="1"/>
        <v/>
      </c>
      <c r="Z18" s="127" t="str">
        <f t="shared" si="14"/>
        <v/>
      </c>
      <c r="AA18" s="126" t="str">
        <f t="shared" si="3"/>
        <v/>
      </c>
      <c r="AB18" s="127" t="str">
        <f>IFERROR(IF(AND(Q17="Impacto",Q18="Impacto"),(AB17-(+AB17*T18)),IF(AND(Q17="Probabilidad",Q18="Impacto"),(AB16-(+AB16*T18)),IF(Q18="Probabilidad",AB17,""))),"")</f>
        <v/>
      </c>
      <c r="AC18" s="128" t="str">
        <f t="shared" si="15"/>
        <v/>
      </c>
      <c r="AD18" s="129"/>
      <c r="AE18" s="130"/>
      <c r="AF18" s="130"/>
      <c r="AG18" s="130" t="s">
        <v>213</v>
      </c>
      <c r="AH18" s="132"/>
      <c r="AI18" s="132"/>
      <c r="AJ18" s="130"/>
      <c r="AK18" s="131"/>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row>
    <row r="19" spans="1:68" ht="151.5" hidden="1" customHeight="1" x14ac:dyDescent="0.3">
      <c r="A19" s="232"/>
      <c r="B19" s="235"/>
      <c r="C19" s="235"/>
      <c r="D19" s="235"/>
      <c r="E19" s="238"/>
      <c r="F19" s="235"/>
      <c r="G19" s="252"/>
      <c r="H19" s="221"/>
      <c r="I19" s="218"/>
      <c r="J19" s="256"/>
      <c r="K19" s="218">
        <f ca="1">IF(NOT(ISERROR(MATCH(J19,_xlfn.ANCHORARRAY(E30),0))),I32&amp;"Por favor no seleccionar los criterios de impacto",J19)</f>
        <v>0</v>
      </c>
      <c r="L19" s="221"/>
      <c r="M19" s="218"/>
      <c r="N19" s="224"/>
      <c r="O19" s="120">
        <v>4</v>
      </c>
      <c r="P19" s="121"/>
      <c r="Q19" s="122" t="str">
        <f t="shared" ref="Q19:Q21" si="16">IF(OR(R19="Preventivo",R19="Detectivo"),"Probabilidad",IF(R19="Correctivo","Impacto",""))</f>
        <v/>
      </c>
      <c r="R19" s="123"/>
      <c r="S19" s="123"/>
      <c r="T19" s="124" t="str">
        <f t="shared" si="13"/>
        <v/>
      </c>
      <c r="U19" s="123"/>
      <c r="V19" s="123"/>
      <c r="W19" s="123"/>
      <c r="X19" s="125" t="str">
        <f t="shared" ref="X19:X21" si="17">IFERROR(IF(AND(Q18="Probabilidad",Q19="Probabilidad"),(Z18-(+Z18*T19)),IF(AND(Q18="Impacto",Q19="Probabilidad"),(Z17-(+Z17*T19)),IF(Q19="Impacto",Z18,""))),"")</f>
        <v/>
      </c>
      <c r="Y19" s="126" t="str">
        <f t="shared" si="1"/>
        <v/>
      </c>
      <c r="Z19" s="127" t="str">
        <f t="shared" si="14"/>
        <v/>
      </c>
      <c r="AA19" s="126" t="str">
        <f t="shared" si="3"/>
        <v/>
      </c>
      <c r="AB19" s="127" t="str">
        <f t="shared" ref="AB19:AB21" si="18">IFERROR(IF(AND(Q18="Impacto",Q19="Impacto"),(AB18-(+AB18*T19)),IF(AND(Q18="Probabilidad",Q19="Impacto"),(AB17-(+AB17*T19)),IF(Q19="Probabilidad",AB18,""))),"")</f>
        <v/>
      </c>
      <c r="AC19" s="128"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29"/>
      <c r="AE19" s="130"/>
      <c r="AF19" s="130"/>
      <c r="AG19" s="130" t="s">
        <v>213</v>
      </c>
      <c r="AH19" s="132"/>
      <c r="AI19" s="132"/>
      <c r="AJ19" s="130"/>
      <c r="AK19" s="131"/>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row>
    <row r="20" spans="1:68" ht="151.5" hidden="1" customHeight="1" x14ac:dyDescent="0.3">
      <c r="A20" s="232"/>
      <c r="B20" s="235"/>
      <c r="C20" s="235"/>
      <c r="D20" s="235"/>
      <c r="E20" s="238"/>
      <c r="F20" s="235"/>
      <c r="G20" s="252"/>
      <c r="H20" s="221"/>
      <c r="I20" s="218"/>
      <c r="J20" s="256"/>
      <c r="K20" s="218">
        <f ca="1">IF(NOT(ISERROR(MATCH(J20,_xlfn.ANCHORARRAY(E31),0))),I33&amp;"Por favor no seleccionar los criterios de impacto",J20)</f>
        <v>0</v>
      </c>
      <c r="L20" s="221"/>
      <c r="M20" s="218"/>
      <c r="N20" s="224"/>
      <c r="O20" s="120">
        <v>5</v>
      </c>
      <c r="P20" s="121"/>
      <c r="Q20" s="122" t="str">
        <f t="shared" si="16"/>
        <v/>
      </c>
      <c r="R20" s="123"/>
      <c r="S20" s="123"/>
      <c r="T20" s="124" t="str">
        <f t="shared" si="13"/>
        <v/>
      </c>
      <c r="U20" s="123"/>
      <c r="V20" s="123"/>
      <c r="W20" s="123"/>
      <c r="X20" s="125" t="str">
        <f t="shared" si="17"/>
        <v/>
      </c>
      <c r="Y20" s="126" t="str">
        <f t="shared" si="1"/>
        <v/>
      </c>
      <c r="Z20" s="127" t="str">
        <f t="shared" si="14"/>
        <v/>
      </c>
      <c r="AA20" s="126" t="str">
        <f t="shared" si="3"/>
        <v/>
      </c>
      <c r="AB20" s="127" t="str">
        <f t="shared" si="18"/>
        <v/>
      </c>
      <c r="AC20" s="128"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29"/>
      <c r="AE20" s="130"/>
      <c r="AF20" s="130"/>
      <c r="AG20" s="130" t="s">
        <v>213</v>
      </c>
      <c r="AH20" s="132"/>
      <c r="AI20" s="132"/>
      <c r="AJ20" s="130"/>
      <c r="AK20" s="131"/>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row>
    <row r="21" spans="1:68" ht="151.5" hidden="1" customHeight="1" x14ac:dyDescent="0.3">
      <c r="A21" s="233"/>
      <c r="B21" s="236"/>
      <c r="C21" s="236"/>
      <c r="D21" s="236"/>
      <c r="E21" s="239"/>
      <c r="F21" s="236"/>
      <c r="G21" s="253"/>
      <c r="H21" s="222"/>
      <c r="I21" s="219"/>
      <c r="J21" s="257"/>
      <c r="K21" s="219">
        <f ca="1">IF(NOT(ISERROR(MATCH(J21,_xlfn.ANCHORARRAY(E32),0))),I34&amp;"Por favor no seleccionar los criterios de impacto",J21)</f>
        <v>0</v>
      </c>
      <c r="L21" s="222"/>
      <c r="M21" s="219"/>
      <c r="N21" s="225"/>
      <c r="O21" s="120">
        <v>6</v>
      </c>
      <c r="P21" s="121"/>
      <c r="Q21" s="122" t="str">
        <f t="shared" si="16"/>
        <v/>
      </c>
      <c r="R21" s="123"/>
      <c r="S21" s="123"/>
      <c r="T21" s="124" t="str">
        <f t="shared" si="13"/>
        <v/>
      </c>
      <c r="U21" s="123"/>
      <c r="V21" s="123"/>
      <c r="W21" s="123"/>
      <c r="X21" s="125" t="str">
        <f t="shared" si="17"/>
        <v/>
      </c>
      <c r="Y21" s="126" t="str">
        <f t="shared" si="1"/>
        <v/>
      </c>
      <c r="Z21" s="127" t="str">
        <f t="shared" si="14"/>
        <v/>
      </c>
      <c r="AA21" s="126" t="str">
        <f t="shared" si="3"/>
        <v/>
      </c>
      <c r="AB21" s="127" t="str">
        <f t="shared" si="18"/>
        <v/>
      </c>
      <c r="AC21" s="128" t="str">
        <f t="shared" si="19"/>
        <v/>
      </c>
      <c r="AD21" s="129"/>
      <c r="AE21" s="130"/>
      <c r="AF21" s="130"/>
      <c r="AG21" s="130" t="s">
        <v>213</v>
      </c>
      <c r="AH21" s="132"/>
      <c r="AI21" s="132"/>
      <c r="AJ21" s="130"/>
      <c r="AK21" s="131"/>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row>
    <row r="22" spans="1:68" ht="151.5" hidden="1" customHeight="1" x14ac:dyDescent="0.3">
      <c r="A22" s="231">
        <v>3</v>
      </c>
      <c r="B22" s="234"/>
      <c r="C22" s="234"/>
      <c r="D22" s="234"/>
      <c r="E22" s="237"/>
      <c r="F22" s="234"/>
      <c r="G22" s="251"/>
      <c r="H22" s="220" t="str">
        <f>IF(G22&lt;=0,"",IF(G22&lt;=2,"Muy Baja",IF(G22&lt;=24,"Baja",IF(G22&lt;=500,"Media",IF(G22&lt;=5000,"Alta","Muy Alta")))))</f>
        <v/>
      </c>
      <c r="I22" s="217" t="str">
        <f>IF(H22="","",IF(H22="Muy Baja",0.2,IF(H22="Baja",0.4,IF(H22="Media",0.6,IF(H22="Alta",0.8,IF(H22="Muy Alta",1,))))))</f>
        <v/>
      </c>
      <c r="J22" s="255"/>
      <c r="K22" s="217">
        <f>IF(NOT(ISERROR(MATCH(J22,'Tabla Impacto'!$B$221:$B$223,0))),'Tabla Impacto'!$F$223&amp;"Por favor no seleccionar los criterios de impacto(Afectación Económica o presupuestal y Pérdida Reputacional)",J22)</f>
        <v>0</v>
      </c>
      <c r="L22" s="220" t="str">
        <f>IF(OR(K22='Tabla Impacto'!$C$11,K22='Tabla Impacto'!$D$11),"Leve",IF(OR(K22='Tabla Impacto'!$C$12,K22='Tabla Impacto'!$D$12),"Menor",IF(OR(K22='Tabla Impacto'!$C$13,K22='Tabla Impacto'!$D$13),"Moderado",IF(OR(K22='Tabla Impacto'!$C$14,K22='Tabla Impacto'!$D$14),"Mayor",IF(OR(K22='Tabla Impacto'!$C$15,K22='Tabla Impacto'!$D$15),"Catastrófico","")))))</f>
        <v/>
      </c>
      <c r="M22" s="217" t="str">
        <f>IF(L22="","",IF(L22="Leve",0.2,IF(L22="Menor",0.4,IF(L22="Moderado",0.6,IF(L22="Mayor",0.8,IF(L22="Catastrófico",1,))))))</f>
        <v/>
      </c>
      <c r="N22" s="223"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0">
        <v>1</v>
      </c>
      <c r="P22" s="121"/>
      <c r="Q22" s="122" t="str">
        <f>IF(OR(R22="Preventivo",R22="Detectivo"),"Probabilidad",IF(R22="Correctivo","Impacto",""))</f>
        <v>Probabilidad</v>
      </c>
      <c r="R22" s="123" t="s">
        <v>15</v>
      </c>
      <c r="S22" s="123" t="s">
        <v>10</v>
      </c>
      <c r="T22" s="124" t="str">
        <f>IF(AND(R22="Preventivo",S22="Automático"),"50%",IF(AND(R22="Preventivo",S22="Manual"),"40%",IF(AND(R22="Detectivo",S22="Automático"),"40%",IF(AND(R22="Detectivo",S22="Manual"),"30%",IF(AND(R22="Correctivo",S22="Automático"),"35%",IF(AND(R22="Correctivo",S22="Manual"),"25%",""))))))</f>
        <v>40%</v>
      </c>
      <c r="U22" s="123" t="s">
        <v>19</v>
      </c>
      <c r="V22" s="123" t="s">
        <v>22</v>
      </c>
      <c r="W22" s="123" t="s">
        <v>118</v>
      </c>
      <c r="X22" s="125" t="str">
        <f>IFERROR(IF(Q22="Probabilidad",(I22-(+I22*T22)),IF(Q22="Impacto",I22,"")),"")</f>
        <v/>
      </c>
      <c r="Y22" s="126" t="str">
        <f>IFERROR(IF(X22="","",IF(X22&lt;=0.2,"Muy Baja",IF(X22&lt;=0.4,"Baja",IF(X22&lt;=0.6,"Media",IF(X22&lt;=0.8,"Alta","Muy Alta"))))),"")</f>
        <v/>
      </c>
      <c r="Z22" s="127" t="str">
        <f>+X22</f>
        <v/>
      </c>
      <c r="AA22" s="126" t="str">
        <f>IFERROR(IF(AB22="","",IF(AB22&lt;=0.2,"Leve",IF(AB22&lt;=0.4,"Menor",IF(AB22&lt;=0.6,"Moderado",IF(AB22&lt;=0.8,"Mayor","Catastrófico"))))),"")</f>
        <v/>
      </c>
      <c r="AB22" s="127" t="str">
        <f>IFERROR(IF(Q22="Impacto",(M22-(+M22*T22)),IF(Q22="Probabilidad",M22,"")),"")</f>
        <v/>
      </c>
      <c r="AC22" s="128"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29" t="s">
        <v>32</v>
      </c>
      <c r="AE22" s="130"/>
      <c r="AF22" s="130"/>
      <c r="AG22" s="130"/>
      <c r="AH22" s="132"/>
      <c r="AI22" s="132"/>
      <c r="AJ22" s="130"/>
      <c r="AK22" s="131"/>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row>
    <row r="23" spans="1:68" ht="151.5" hidden="1" customHeight="1" x14ac:dyDescent="0.3">
      <c r="A23" s="232"/>
      <c r="B23" s="235"/>
      <c r="C23" s="235"/>
      <c r="D23" s="235"/>
      <c r="E23" s="238"/>
      <c r="F23" s="235"/>
      <c r="G23" s="252"/>
      <c r="H23" s="221"/>
      <c r="I23" s="218"/>
      <c r="J23" s="256"/>
      <c r="K23" s="218">
        <f t="shared" ref="K23:K27" ca="1" si="20">IF(NOT(ISERROR(MATCH(J23,_xlfn.ANCHORARRAY(E34),0))),I36&amp;"Por favor no seleccionar los criterios de impacto",J23)</f>
        <v>0</v>
      </c>
      <c r="L23" s="221"/>
      <c r="M23" s="218"/>
      <c r="N23" s="224"/>
      <c r="O23" s="120">
        <v>2</v>
      </c>
      <c r="P23" s="121"/>
      <c r="Q23" s="122" t="str">
        <f>IF(OR(R23="Preventivo",R23="Detectivo"),"Probabilidad",IF(R23="Correctivo","Impacto",""))</f>
        <v/>
      </c>
      <c r="R23" s="123"/>
      <c r="S23" s="123"/>
      <c r="T23" s="124" t="str">
        <f t="shared" ref="T23:T27" si="21">IF(AND(R23="Preventivo",S23="Automático"),"50%",IF(AND(R23="Preventivo",S23="Manual"),"40%",IF(AND(R23="Detectivo",S23="Automático"),"40%",IF(AND(R23="Detectivo",S23="Manual"),"30%",IF(AND(R23="Correctivo",S23="Automático"),"35%",IF(AND(R23="Correctivo",S23="Manual"),"25%",""))))))</f>
        <v/>
      </c>
      <c r="U23" s="123"/>
      <c r="V23" s="123"/>
      <c r="W23" s="123"/>
      <c r="X23" s="134" t="str">
        <f>IFERROR(IF(AND(Q22="Probabilidad",Q23="Probabilidad"),(Z22-(+Z22*T23)),IF(Q23="Probabilidad",(I22-(+I22*T23)),IF(Q23="Impacto",Z22,""))),"")</f>
        <v/>
      </c>
      <c r="Y23" s="126" t="str">
        <f t="shared" si="1"/>
        <v/>
      </c>
      <c r="Z23" s="127" t="str">
        <f t="shared" ref="Z23:Z27" si="22">+X23</f>
        <v/>
      </c>
      <c r="AA23" s="126" t="str">
        <f t="shared" si="3"/>
        <v/>
      </c>
      <c r="AB23" s="127" t="str">
        <f>IFERROR(IF(AND(Q22="Impacto",Q23="Impacto"),(AB22-(+AB22*T23)),IF(Q23="Impacto",(M22-(+M22*T23)),IF(Q23="Probabilidad",AB22,""))),"")</f>
        <v/>
      </c>
      <c r="AC23" s="128" t="str">
        <f t="shared" ref="AC23:AC24" si="23">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29"/>
      <c r="AE23" s="130"/>
      <c r="AF23" s="130"/>
      <c r="AG23" s="130" t="s">
        <v>213</v>
      </c>
      <c r="AH23" s="132">
        <v>44927</v>
      </c>
      <c r="AI23" s="132"/>
      <c r="AJ23" s="130"/>
      <c r="AK23" s="131"/>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row>
    <row r="24" spans="1:68" ht="151.5" hidden="1" customHeight="1" x14ac:dyDescent="0.3">
      <c r="A24" s="232"/>
      <c r="B24" s="235"/>
      <c r="C24" s="235"/>
      <c r="D24" s="235"/>
      <c r="E24" s="238"/>
      <c r="F24" s="235"/>
      <c r="G24" s="252"/>
      <c r="H24" s="221"/>
      <c r="I24" s="218"/>
      <c r="J24" s="256"/>
      <c r="K24" s="218">
        <f t="shared" ca="1" si="20"/>
        <v>0</v>
      </c>
      <c r="L24" s="221"/>
      <c r="M24" s="218"/>
      <c r="N24" s="224"/>
      <c r="O24" s="120">
        <v>3</v>
      </c>
      <c r="P24" s="133"/>
      <c r="Q24" s="122" t="str">
        <f>IF(OR(R24="Preventivo",R24="Detectivo"),"Probabilidad",IF(R24="Correctivo","Impacto",""))</f>
        <v/>
      </c>
      <c r="R24" s="123"/>
      <c r="S24" s="123"/>
      <c r="T24" s="124" t="str">
        <f t="shared" si="21"/>
        <v/>
      </c>
      <c r="U24" s="123"/>
      <c r="V24" s="123"/>
      <c r="W24" s="123"/>
      <c r="X24" s="125" t="str">
        <f>IFERROR(IF(AND(Q23="Probabilidad",Q24="Probabilidad"),(Z23-(+Z23*T24)),IF(AND(Q23="Impacto",Q24="Probabilidad"),(Z22-(+Z22*T24)),IF(Q24="Impacto",Z23,""))),"")</f>
        <v/>
      </c>
      <c r="Y24" s="126" t="str">
        <f t="shared" si="1"/>
        <v/>
      </c>
      <c r="Z24" s="127" t="str">
        <f t="shared" si="22"/>
        <v/>
      </c>
      <c r="AA24" s="126" t="str">
        <f t="shared" si="3"/>
        <v/>
      </c>
      <c r="AB24" s="127" t="str">
        <f>IFERROR(IF(AND(Q23="Impacto",Q24="Impacto"),(AB23-(+AB23*T24)),IF(AND(Q23="Probabilidad",Q24="Impacto"),(AB22-(+AB22*T24)),IF(Q24="Probabilidad",AB23,""))),"")</f>
        <v/>
      </c>
      <c r="AC24" s="128" t="str">
        <f t="shared" si="23"/>
        <v/>
      </c>
      <c r="AD24" s="129"/>
      <c r="AE24" s="130"/>
      <c r="AF24" s="130"/>
      <c r="AG24" s="130" t="s">
        <v>213</v>
      </c>
      <c r="AH24" s="132">
        <v>44927</v>
      </c>
      <c r="AI24" s="132"/>
      <c r="AJ24" s="130"/>
      <c r="AK24" s="131"/>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row>
    <row r="25" spans="1:68" ht="151.5" hidden="1" customHeight="1" x14ac:dyDescent="0.3">
      <c r="A25" s="232"/>
      <c r="B25" s="235"/>
      <c r="C25" s="235"/>
      <c r="D25" s="235"/>
      <c r="E25" s="238"/>
      <c r="F25" s="235"/>
      <c r="G25" s="252"/>
      <c r="H25" s="221"/>
      <c r="I25" s="218"/>
      <c r="J25" s="256"/>
      <c r="K25" s="218">
        <f t="shared" ca="1" si="20"/>
        <v>0</v>
      </c>
      <c r="L25" s="221"/>
      <c r="M25" s="218"/>
      <c r="N25" s="224"/>
      <c r="O25" s="120">
        <v>4</v>
      </c>
      <c r="P25" s="121"/>
      <c r="Q25" s="122" t="str">
        <f t="shared" ref="Q25:Q27" si="24">IF(OR(R25="Preventivo",R25="Detectivo"),"Probabilidad",IF(R25="Correctivo","Impacto",""))</f>
        <v/>
      </c>
      <c r="R25" s="123"/>
      <c r="S25" s="123"/>
      <c r="T25" s="124" t="str">
        <f t="shared" si="21"/>
        <v/>
      </c>
      <c r="U25" s="123"/>
      <c r="V25" s="123"/>
      <c r="W25" s="123"/>
      <c r="X25" s="125" t="str">
        <f t="shared" ref="X25:X27" si="25">IFERROR(IF(AND(Q24="Probabilidad",Q25="Probabilidad"),(Z24-(+Z24*T25)),IF(AND(Q24="Impacto",Q25="Probabilidad"),(Z23-(+Z23*T25)),IF(Q25="Impacto",Z24,""))),"")</f>
        <v/>
      </c>
      <c r="Y25" s="126" t="str">
        <f t="shared" si="1"/>
        <v/>
      </c>
      <c r="Z25" s="127" t="str">
        <f t="shared" si="22"/>
        <v/>
      </c>
      <c r="AA25" s="126" t="str">
        <f t="shared" si="3"/>
        <v/>
      </c>
      <c r="AB25" s="127" t="str">
        <f t="shared" ref="AB25:AB27" si="26">IFERROR(IF(AND(Q24="Impacto",Q25="Impacto"),(AB24-(+AB24*T25)),IF(AND(Q24="Probabilidad",Q25="Impacto"),(AB23-(+AB23*T25)),IF(Q25="Probabilidad",AB24,""))),"")</f>
        <v/>
      </c>
      <c r="AC25" s="128"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29"/>
      <c r="AE25" s="130"/>
      <c r="AF25" s="130"/>
      <c r="AG25" s="130" t="s">
        <v>213</v>
      </c>
      <c r="AH25" s="132">
        <v>44927</v>
      </c>
      <c r="AI25" s="132"/>
      <c r="AJ25" s="130"/>
      <c r="AK25" s="131"/>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row>
    <row r="26" spans="1:68" ht="151.5" hidden="1" customHeight="1" x14ac:dyDescent="0.3">
      <c r="A26" s="232"/>
      <c r="B26" s="235"/>
      <c r="C26" s="235"/>
      <c r="D26" s="235"/>
      <c r="E26" s="238"/>
      <c r="F26" s="235"/>
      <c r="G26" s="252"/>
      <c r="H26" s="221"/>
      <c r="I26" s="218"/>
      <c r="J26" s="256"/>
      <c r="K26" s="218">
        <f t="shared" ca="1" si="20"/>
        <v>0</v>
      </c>
      <c r="L26" s="221"/>
      <c r="M26" s="218"/>
      <c r="N26" s="224"/>
      <c r="O26" s="120">
        <v>5</v>
      </c>
      <c r="P26" s="121"/>
      <c r="Q26" s="122" t="str">
        <f t="shared" si="24"/>
        <v/>
      </c>
      <c r="R26" s="123"/>
      <c r="S26" s="123"/>
      <c r="T26" s="124" t="str">
        <f t="shared" si="21"/>
        <v/>
      </c>
      <c r="U26" s="123"/>
      <c r="V26" s="123"/>
      <c r="W26" s="123"/>
      <c r="X26" s="125" t="str">
        <f t="shared" si="25"/>
        <v/>
      </c>
      <c r="Y26" s="126" t="str">
        <f t="shared" si="1"/>
        <v/>
      </c>
      <c r="Z26" s="127" t="str">
        <f t="shared" si="22"/>
        <v/>
      </c>
      <c r="AA26" s="126" t="str">
        <f t="shared" si="3"/>
        <v/>
      </c>
      <c r="AB26" s="127" t="str">
        <f t="shared" si="26"/>
        <v/>
      </c>
      <c r="AC26" s="128"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29"/>
      <c r="AE26" s="130"/>
      <c r="AF26" s="130"/>
      <c r="AG26" s="130" t="s">
        <v>213</v>
      </c>
      <c r="AH26" s="132">
        <v>44927</v>
      </c>
      <c r="AI26" s="132"/>
      <c r="AJ26" s="130"/>
      <c r="AK26" s="131"/>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row>
    <row r="27" spans="1:68" ht="151.5" hidden="1" customHeight="1" x14ac:dyDescent="0.3">
      <c r="A27" s="233"/>
      <c r="B27" s="236"/>
      <c r="C27" s="236"/>
      <c r="D27" s="236"/>
      <c r="E27" s="239"/>
      <c r="F27" s="236"/>
      <c r="G27" s="253"/>
      <c r="H27" s="222"/>
      <c r="I27" s="219"/>
      <c r="J27" s="257"/>
      <c r="K27" s="219">
        <f t="shared" ca="1" si="20"/>
        <v>0</v>
      </c>
      <c r="L27" s="222"/>
      <c r="M27" s="219"/>
      <c r="N27" s="225"/>
      <c r="O27" s="120">
        <v>6</v>
      </c>
      <c r="P27" s="121"/>
      <c r="Q27" s="122" t="str">
        <f t="shared" si="24"/>
        <v/>
      </c>
      <c r="R27" s="123"/>
      <c r="S27" s="123"/>
      <c r="T27" s="124" t="str">
        <f t="shared" si="21"/>
        <v/>
      </c>
      <c r="U27" s="123"/>
      <c r="V27" s="123"/>
      <c r="W27" s="123"/>
      <c r="X27" s="125" t="str">
        <f t="shared" si="25"/>
        <v/>
      </c>
      <c r="Y27" s="126" t="str">
        <f t="shared" si="1"/>
        <v/>
      </c>
      <c r="Z27" s="127" t="str">
        <f t="shared" si="22"/>
        <v/>
      </c>
      <c r="AA27" s="126" t="str">
        <f t="shared" si="3"/>
        <v/>
      </c>
      <c r="AB27" s="127" t="str">
        <f t="shared" si="26"/>
        <v/>
      </c>
      <c r="AC27" s="128" t="str">
        <f t="shared" si="27"/>
        <v/>
      </c>
      <c r="AD27" s="129"/>
      <c r="AE27" s="130"/>
      <c r="AF27" s="130"/>
      <c r="AG27" s="130" t="s">
        <v>213</v>
      </c>
      <c r="AH27" s="132">
        <v>44927</v>
      </c>
      <c r="AI27" s="132"/>
      <c r="AJ27" s="130"/>
      <c r="AK27" s="131"/>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row>
    <row r="28" spans="1:68" ht="151.5" hidden="1" customHeight="1" x14ac:dyDescent="0.3">
      <c r="A28" s="231">
        <v>4</v>
      </c>
      <c r="B28" s="234"/>
      <c r="C28" s="234"/>
      <c r="D28" s="234"/>
      <c r="E28" s="237"/>
      <c r="F28" s="234"/>
      <c r="G28" s="251"/>
      <c r="H28" s="220" t="str">
        <f>IF(G28&lt;=0,"",IF(G28&lt;=2,"Muy Baja",IF(G28&lt;=24,"Baja",IF(G28&lt;=500,"Media",IF(G28&lt;=5000,"Alta","Muy Alta")))))</f>
        <v/>
      </c>
      <c r="I28" s="217" t="str">
        <f>IF(H28="","",IF(H28="Muy Baja",0.2,IF(H28="Baja",0.4,IF(H28="Media",0.6,IF(H28="Alta",0.8,IF(H28="Muy Alta",1,))))))</f>
        <v/>
      </c>
      <c r="J28" s="255"/>
      <c r="K28" s="217">
        <f>IF(NOT(ISERROR(MATCH(J28,'Tabla Impacto'!$B$221:$B$223,0))),'Tabla Impacto'!$F$223&amp;"Por favor no seleccionar los criterios de impacto(Afectación Económica o presupuestal y Pérdida Reputacional)",J28)</f>
        <v>0</v>
      </c>
      <c r="L28" s="220" t="str">
        <f>IF(OR(K28='Tabla Impacto'!$C$11,K28='Tabla Impacto'!$D$11),"Leve",IF(OR(K28='Tabla Impacto'!$C$12,K28='Tabla Impacto'!$D$12),"Menor",IF(OR(K28='Tabla Impacto'!$C$13,K28='Tabla Impacto'!$D$13),"Moderado",IF(OR(K28='Tabla Impacto'!$C$14,K28='Tabla Impacto'!$D$14),"Mayor",IF(OR(K28='Tabla Impacto'!$C$15,K28='Tabla Impacto'!$D$15),"Catastrófico","")))))</f>
        <v/>
      </c>
      <c r="M28" s="217" t="str">
        <f>IF(L28="","",IF(L28="Leve",0.2,IF(L28="Menor",0.4,IF(L28="Moderado",0.6,IF(L28="Mayor",0.8,IF(L28="Catastrófico",1,))))))</f>
        <v/>
      </c>
      <c r="N28" s="223"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0">
        <v>1</v>
      </c>
      <c r="P28" s="121"/>
      <c r="Q28" s="122" t="str">
        <f>IF(OR(R28="Preventivo",R28="Detectivo"),"Probabilidad",IF(R28="Correctivo","Impacto",""))</f>
        <v>Probabilidad</v>
      </c>
      <c r="R28" s="123" t="s">
        <v>14</v>
      </c>
      <c r="S28" s="123" t="s">
        <v>9</v>
      </c>
      <c r="T28" s="124" t="str">
        <f>IF(AND(R28="Preventivo",S28="Automático"),"50%",IF(AND(R28="Preventivo",S28="Manual"),"40%",IF(AND(R28="Detectivo",S28="Automático"),"40%",IF(AND(R28="Detectivo",S28="Manual"),"30%",IF(AND(R28="Correctivo",S28="Automático"),"35%",IF(AND(R28="Correctivo",S28="Manual"),"25%",""))))))</f>
        <v>40%</v>
      </c>
      <c r="U28" s="123" t="s">
        <v>19</v>
      </c>
      <c r="V28" s="123" t="s">
        <v>22</v>
      </c>
      <c r="W28" s="123" t="s">
        <v>118</v>
      </c>
      <c r="X28" s="125" t="str">
        <f>IFERROR(IF(Q28="Probabilidad",(I28-(+I28*T28)),IF(Q28="Impacto",I28,"")),"")</f>
        <v/>
      </c>
      <c r="Y28" s="126" t="str">
        <f>IFERROR(IF(X28="","",IF(X28&lt;=0.2,"Muy Baja",IF(X28&lt;=0.4,"Baja",IF(X28&lt;=0.6,"Media",IF(X28&lt;=0.8,"Alta","Muy Alta"))))),"")</f>
        <v/>
      </c>
      <c r="Z28" s="127" t="str">
        <f>+X28</f>
        <v/>
      </c>
      <c r="AA28" s="126" t="str">
        <f>IFERROR(IF(AB28="","",IF(AB28&lt;=0.2,"Leve",IF(AB28&lt;=0.4,"Menor",IF(AB28&lt;=0.6,"Moderado",IF(AB28&lt;=0.8,"Mayor","Catastrófico"))))),"")</f>
        <v/>
      </c>
      <c r="AB28" s="127" t="str">
        <f>IFERROR(IF(Q28="Impacto",(M28-(+M28*T28)),IF(Q28="Probabilidad",M28,"")),"")</f>
        <v/>
      </c>
      <c r="AC28" s="128"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29"/>
      <c r="AE28" s="130"/>
      <c r="AF28" s="130"/>
      <c r="AG28" s="130"/>
      <c r="AH28" s="132"/>
      <c r="AI28" s="132"/>
      <c r="AJ28" s="130"/>
      <c r="AK28" s="131"/>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row>
    <row r="29" spans="1:68" ht="151.5" hidden="1" customHeight="1" x14ac:dyDescent="0.3">
      <c r="A29" s="232"/>
      <c r="B29" s="235"/>
      <c r="C29" s="235"/>
      <c r="D29" s="235"/>
      <c r="E29" s="238"/>
      <c r="F29" s="235"/>
      <c r="G29" s="252"/>
      <c r="H29" s="221"/>
      <c r="I29" s="218"/>
      <c r="J29" s="256"/>
      <c r="K29" s="218">
        <f t="shared" ref="K29:K33" ca="1" si="28">IF(NOT(ISERROR(MATCH(J29,_xlfn.ANCHORARRAY(E40),0))),I42&amp;"Por favor no seleccionar los criterios de impacto",J29)</f>
        <v>0</v>
      </c>
      <c r="L29" s="221"/>
      <c r="M29" s="218"/>
      <c r="N29" s="224"/>
      <c r="O29" s="120">
        <v>2</v>
      </c>
      <c r="P29" s="121"/>
      <c r="Q29" s="122" t="str">
        <f>IF(OR(R29="Preventivo",R29="Detectivo"),"Probabilidad",IF(R29="Correctivo","Impacto",""))</f>
        <v/>
      </c>
      <c r="R29" s="123"/>
      <c r="S29" s="123"/>
      <c r="T29" s="124" t="str">
        <f t="shared" ref="T29:T33" si="29">IF(AND(R29="Preventivo",S29="Automático"),"50%",IF(AND(R29="Preventivo",S29="Manual"),"40%",IF(AND(R29="Detectivo",S29="Automático"),"40%",IF(AND(R29="Detectivo",S29="Manual"),"30%",IF(AND(R29="Correctivo",S29="Automático"),"35%",IF(AND(R29="Correctivo",S29="Manual"),"25%",""))))))</f>
        <v/>
      </c>
      <c r="U29" s="123"/>
      <c r="V29" s="123"/>
      <c r="W29" s="123"/>
      <c r="X29" s="125" t="str">
        <f>IFERROR(IF(AND(Q28="Probabilidad",Q29="Probabilidad"),(Z28-(+Z28*T29)),IF(Q29="Probabilidad",(I28-(+I28*T29)),IF(Q29="Impacto",Z28,""))),"")</f>
        <v/>
      </c>
      <c r="Y29" s="126" t="str">
        <f t="shared" si="1"/>
        <v/>
      </c>
      <c r="Z29" s="127" t="str">
        <f t="shared" ref="Z29:Z33" si="30">+X29</f>
        <v/>
      </c>
      <c r="AA29" s="126" t="str">
        <f t="shared" si="3"/>
        <v/>
      </c>
      <c r="AB29" s="127" t="str">
        <f>IFERROR(IF(AND(Q28="Impacto",Q29="Impacto"),(AB28-(+AB28*T29)),IF(Q29="Impacto",(M28-(+M28*T29)),IF(Q29="Probabilidad",AB28,""))),"")</f>
        <v/>
      </c>
      <c r="AC29" s="128" t="str">
        <f t="shared" ref="AC29:AC30"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29"/>
      <c r="AE29" s="130"/>
      <c r="AF29" s="130"/>
      <c r="AG29" s="131"/>
      <c r="AH29" s="132"/>
      <c r="AI29" s="132"/>
      <c r="AJ29" s="130"/>
      <c r="AK29" s="13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row>
    <row r="30" spans="1:68" ht="151.5" hidden="1" customHeight="1" x14ac:dyDescent="0.3">
      <c r="A30" s="232"/>
      <c r="B30" s="235"/>
      <c r="C30" s="235"/>
      <c r="D30" s="235"/>
      <c r="E30" s="238"/>
      <c r="F30" s="235"/>
      <c r="G30" s="252"/>
      <c r="H30" s="221"/>
      <c r="I30" s="218"/>
      <c r="J30" s="256"/>
      <c r="K30" s="218">
        <f t="shared" ca="1" si="28"/>
        <v>0</v>
      </c>
      <c r="L30" s="221"/>
      <c r="M30" s="218"/>
      <c r="N30" s="224"/>
      <c r="O30" s="120">
        <v>3</v>
      </c>
      <c r="P30" s="133"/>
      <c r="Q30" s="122" t="str">
        <f>IF(OR(R30="Preventivo",R30="Detectivo"),"Probabilidad",IF(R30="Correctivo","Impacto",""))</f>
        <v/>
      </c>
      <c r="R30" s="123"/>
      <c r="S30" s="123"/>
      <c r="T30" s="124" t="str">
        <f t="shared" si="29"/>
        <v/>
      </c>
      <c r="U30" s="123"/>
      <c r="V30" s="123"/>
      <c r="W30" s="123"/>
      <c r="X30" s="125" t="str">
        <f>IFERROR(IF(AND(Q29="Probabilidad",Q30="Probabilidad"),(Z29-(+Z29*T30)),IF(AND(Q29="Impacto",Q30="Probabilidad"),(Z28-(+Z28*T30)),IF(Q30="Impacto",Z29,""))),"")</f>
        <v/>
      </c>
      <c r="Y30" s="126" t="str">
        <f t="shared" si="1"/>
        <v/>
      </c>
      <c r="Z30" s="127" t="str">
        <f t="shared" si="30"/>
        <v/>
      </c>
      <c r="AA30" s="126" t="str">
        <f t="shared" si="3"/>
        <v/>
      </c>
      <c r="AB30" s="127" t="str">
        <f>IFERROR(IF(AND(Q29="Impacto",Q30="Impacto"),(AB29-(+AB29*T30)),IF(AND(Q29="Probabilidad",Q30="Impacto"),(AB28-(+AB28*T30)),IF(Q30="Probabilidad",AB29,""))),"")</f>
        <v/>
      </c>
      <c r="AC30" s="128" t="str">
        <f t="shared" si="31"/>
        <v/>
      </c>
      <c r="AD30" s="129"/>
      <c r="AE30" s="130"/>
      <c r="AF30" s="130"/>
      <c r="AG30" s="131"/>
      <c r="AH30" s="132"/>
      <c r="AI30" s="132"/>
      <c r="AJ30" s="130"/>
      <c r="AK30" s="13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row>
    <row r="31" spans="1:68" ht="151.5" hidden="1" customHeight="1" x14ac:dyDescent="0.3">
      <c r="A31" s="232"/>
      <c r="B31" s="235"/>
      <c r="C31" s="235"/>
      <c r="D31" s="235"/>
      <c r="E31" s="238"/>
      <c r="F31" s="235"/>
      <c r="G31" s="252"/>
      <c r="H31" s="221"/>
      <c r="I31" s="218"/>
      <c r="J31" s="256"/>
      <c r="K31" s="218">
        <f t="shared" ca="1" si="28"/>
        <v>0</v>
      </c>
      <c r="L31" s="221"/>
      <c r="M31" s="218"/>
      <c r="N31" s="224"/>
      <c r="O31" s="120">
        <v>4</v>
      </c>
      <c r="P31" s="121"/>
      <c r="Q31" s="122" t="str">
        <f t="shared" ref="Q31:Q33" si="32">IF(OR(R31="Preventivo",R31="Detectivo"),"Probabilidad",IF(R31="Correctivo","Impacto",""))</f>
        <v/>
      </c>
      <c r="R31" s="123"/>
      <c r="S31" s="123"/>
      <c r="T31" s="124" t="str">
        <f t="shared" si="29"/>
        <v/>
      </c>
      <c r="U31" s="123"/>
      <c r="V31" s="123"/>
      <c r="W31" s="123"/>
      <c r="X31" s="125" t="str">
        <f t="shared" ref="X31:X33" si="33">IFERROR(IF(AND(Q30="Probabilidad",Q31="Probabilidad"),(Z30-(+Z30*T31)),IF(AND(Q30="Impacto",Q31="Probabilidad"),(Z29-(+Z29*T31)),IF(Q31="Impacto",Z30,""))),"")</f>
        <v/>
      </c>
      <c r="Y31" s="126" t="str">
        <f t="shared" si="1"/>
        <v/>
      </c>
      <c r="Z31" s="127" t="str">
        <f t="shared" si="30"/>
        <v/>
      </c>
      <c r="AA31" s="126" t="str">
        <f t="shared" si="3"/>
        <v/>
      </c>
      <c r="AB31" s="127" t="str">
        <f t="shared" ref="AB31:AB33" si="34">IFERROR(IF(AND(Q30="Impacto",Q31="Impacto"),(AB30-(+AB30*T31)),IF(AND(Q30="Probabilidad",Q31="Impacto"),(AB29-(+AB29*T31)),IF(Q31="Probabilidad",AB30,""))),"")</f>
        <v/>
      </c>
      <c r="AC31" s="128"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29"/>
      <c r="AE31" s="130"/>
      <c r="AF31" s="130"/>
      <c r="AG31" s="131"/>
      <c r="AH31" s="132"/>
      <c r="AI31" s="132"/>
      <c r="AJ31" s="130"/>
      <c r="AK31" s="13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row>
    <row r="32" spans="1:68" ht="151.5" hidden="1" customHeight="1" x14ac:dyDescent="0.3">
      <c r="A32" s="232"/>
      <c r="B32" s="235"/>
      <c r="C32" s="235"/>
      <c r="D32" s="235"/>
      <c r="E32" s="238"/>
      <c r="F32" s="235"/>
      <c r="G32" s="252"/>
      <c r="H32" s="221"/>
      <c r="I32" s="218"/>
      <c r="J32" s="256"/>
      <c r="K32" s="218">
        <f t="shared" ca="1" si="28"/>
        <v>0</v>
      </c>
      <c r="L32" s="221"/>
      <c r="M32" s="218"/>
      <c r="N32" s="224"/>
      <c r="O32" s="120">
        <v>5</v>
      </c>
      <c r="P32" s="121"/>
      <c r="Q32" s="122" t="str">
        <f t="shared" si="32"/>
        <v/>
      </c>
      <c r="R32" s="123"/>
      <c r="S32" s="123"/>
      <c r="T32" s="124" t="str">
        <f t="shared" si="29"/>
        <v/>
      </c>
      <c r="U32" s="123"/>
      <c r="V32" s="123"/>
      <c r="W32" s="123"/>
      <c r="X32" s="134" t="str">
        <f t="shared" si="33"/>
        <v/>
      </c>
      <c r="Y32" s="126" t="str">
        <f>IFERROR(IF(X32="","",IF(X32&lt;=0.2,"Muy Baja",IF(X32&lt;=0.4,"Baja",IF(X32&lt;=0.6,"Media",IF(X32&lt;=0.8,"Alta","Muy Alta"))))),"")</f>
        <v/>
      </c>
      <c r="Z32" s="127" t="str">
        <f t="shared" si="30"/>
        <v/>
      </c>
      <c r="AA32" s="126" t="str">
        <f t="shared" si="3"/>
        <v/>
      </c>
      <c r="AB32" s="127" t="str">
        <f t="shared" si="34"/>
        <v/>
      </c>
      <c r="AC32" s="128" t="str">
        <f t="shared" ref="AC32:AC33" si="35">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29"/>
      <c r="AE32" s="130"/>
      <c r="AF32" s="130"/>
      <c r="AG32" s="131"/>
      <c r="AH32" s="132"/>
      <c r="AI32" s="132"/>
      <c r="AJ32" s="130"/>
      <c r="AK32" s="13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row>
    <row r="33" spans="1:68" ht="151.5" hidden="1" customHeight="1" x14ac:dyDescent="0.3">
      <c r="A33" s="233"/>
      <c r="B33" s="236"/>
      <c r="C33" s="236"/>
      <c r="D33" s="236"/>
      <c r="E33" s="239"/>
      <c r="F33" s="236"/>
      <c r="G33" s="253"/>
      <c r="H33" s="222"/>
      <c r="I33" s="219"/>
      <c r="J33" s="257"/>
      <c r="K33" s="219">
        <f t="shared" ca="1" si="28"/>
        <v>0</v>
      </c>
      <c r="L33" s="222"/>
      <c r="M33" s="219"/>
      <c r="N33" s="225"/>
      <c r="O33" s="120">
        <v>6</v>
      </c>
      <c r="P33" s="121"/>
      <c r="Q33" s="122" t="str">
        <f t="shared" si="32"/>
        <v/>
      </c>
      <c r="R33" s="123"/>
      <c r="S33" s="123"/>
      <c r="T33" s="124" t="str">
        <f t="shared" si="29"/>
        <v/>
      </c>
      <c r="U33" s="123"/>
      <c r="V33" s="123"/>
      <c r="W33" s="123"/>
      <c r="X33" s="125" t="str">
        <f t="shared" si="33"/>
        <v/>
      </c>
      <c r="Y33" s="126" t="str">
        <f t="shared" si="1"/>
        <v/>
      </c>
      <c r="Z33" s="127" t="str">
        <f t="shared" si="30"/>
        <v/>
      </c>
      <c r="AA33" s="126" t="str">
        <f t="shared" si="3"/>
        <v/>
      </c>
      <c r="AB33" s="127" t="str">
        <f t="shared" si="34"/>
        <v/>
      </c>
      <c r="AC33" s="128" t="str">
        <f t="shared" si="35"/>
        <v/>
      </c>
      <c r="AD33" s="129"/>
      <c r="AE33" s="130"/>
      <c r="AF33" s="130"/>
      <c r="AG33" s="131"/>
      <c r="AH33" s="132"/>
      <c r="AI33" s="132"/>
      <c r="AJ33" s="130"/>
      <c r="AK33" s="13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row>
    <row r="34" spans="1:68" ht="151.5" hidden="1" customHeight="1" x14ac:dyDescent="0.3">
      <c r="A34" s="231">
        <v>5</v>
      </c>
      <c r="B34" s="234"/>
      <c r="C34" s="234"/>
      <c r="D34" s="234"/>
      <c r="E34" s="237"/>
      <c r="F34" s="234"/>
      <c r="G34" s="251"/>
      <c r="H34" s="220" t="str">
        <f>IF(G34&lt;=0,"",IF(G34&lt;=2,"Muy Baja",IF(G34&lt;=24,"Baja",IF(G34&lt;=500,"Media",IF(G34&lt;=5000,"Alta","Muy Alta")))))</f>
        <v/>
      </c>
      <c r="I34" s="217" t="str">
        <f>IF(H34="","",IF(H34="Muy Baja",0.2,IF(H34="Baja",0.4,IF(H34="Media",0.6,IF(H34="Alta",0.8,IF(H34="Muy Alta",1,))))))</f>
        <v/>
      </c>
      <c r="J34" s="255"/>
      <c r="K34" s="217">
        <f>IF(NOT(ISERROR(MATCH(J34,'Tabla Impacto'!$B$221:$B$223,0))),'Tabla Impacto'!$F$223&amp;"Por favor no seleccionar los criterios de impacto(Afectación Económica o presupuestal y Pérdida Reputacional)",J34)</f>
        <v>0</v>
      </c>
      <c r="L34" s="220" t="str">
        <f>IF(OR(K34='Tabla Impacto'!$C$11,K34='Tabla Impacto'!$D$11),"Leve",IF(OR(K34='Tabla Impacto'!$C$12,K34='Tabla Impacto'!$D$12),"Menor",IF(OR(K34='Tabla Impacto'!$C$13,K34='Tabla Impacto'!$D$13),"Moderado",IF(OR(K34='Tabla Impacto'!$C$14,K34='Tabla Impacto'!$D$14),"Mayor",IF(OR(K34='Tabla Impacto'!$C$15,K34='Tabla Impacto'!$D$15),"Catastrófico","")))))</f>
        <v/>
      </c>
      <c r="M34" s="217" t="str">
        <f>IF(L34="","",IF(L34="Leve",0.2,IF(L34="Menor",0.4,IF(L34="Moderado",0.6,IF(L34="Mayor",0.8,IF(L34="Catastrófico",1,))))))</f>
        <v/>
      </c>
      <c r="N34" s="223"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0">
        <v>1</v>
      </c>
      <c r="P34" s="121"/>
      <c r="Q34" s="122" t="str">
        <f>IF(OR(R34="Preventivo",R34="Detectivo"),"Probabilidad",IF(R34="Correctivo","Impacto",""))</f>
        <v/>
      </c>
      <c r="R34" s="123"/>
      <c r="S34" s="123"/>
      <c r="T34" s="124" t="str">
        <f>IF(AND(R34="Preventivo",S34="Automático"),"50%",IF(AND(R34="Preventivo",S34="Manual"),"40%",IF(AND(R34="Detectivo",S34="Automático"),"40%",IF(AND(R34="Detectivo",S34="Manual"),"30%",IF(AND(R34="Correctivo",S34="Automático"),"35%",IF(AND(R34="Correctivo",S34="Manual"),"25%",""))))))</f>
        <v/>
      </c>
      <c r="U34" s="123"/>
      <c r="V34" s="123"/>
      <c r="W34" s="123"/>
      <c r="X34" s="125" t="str">
        <f>IFERROR(IF(Q34="Probabilidad",(I34-(+I34*T34)),IF(Q34="Impacto",I34,"")),"")</f>
        <v/>
      </c>
      <c r="Y34" s="126" t="str">
        <f>IFERROR(IF(X34="","",IF(X34&lt;=0.2,"Muy Baja",IF(X34&lt;=0.4,"Baja",IF(X34&lt;=0.6,"Media",IF(X34&lt;=0.8,"Alta","Muy Alta"))))),"")</f>
        <v/>
      </c>
      <c r="Z34" s="127" t="str">
        <f>+X34</f>
        <v/>
      </c>
      <c r="AA34" s="126" t="str">
        <f>IFERROR(IF(AB34="","",IF(AB34&lt;=0.2,"Leve",IF(AB34&lt;=0.4,"Menor",IF(AB34&lt;=0.6,"Moderado",IF(AB34&lt;=0.8,"Mayor","Catastrófico"))))),"")</f>
        <v/>
      </c>
      <c r="AB34" s="127" t="str">
        <f>IFERROR(IF(Q34="Impacto",(M34-(+M34*T34)),IF(Q34="Probabilidad",M34,"")),"")</f>
        <v/>
      </c>
      <c r="AC34" s="128"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29"/>
      <c r="AE34" s="130"/>
      <c r="AF34" s="130"/>
      <c r="AG34" s="131"/>
      <c r="AH34" s="132"/>
      <c r="AI34" s="132"/>
      <c r="AJ34" s="130"/>
      <c r="AK34" s="13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row>
    <row r="35" spans="1:68" ht="151.5" hidden="1" customHeight="1" x14ac:dyDescent="0.3">
      <c r="A35" s="232"/>
      <c r="B35" s="235"/>
      <c r="C35" s="235"/>
      <c r="D35" s="235"/>
      <c r="E35" s="238"/>
      <c r="F35" s="235"/>
      <c r="G35" s="252"/>
      <c r="H35" s="221"/>
      <c r="I35" s="218"/>
      <c r="J35" s="256"/>
      <c r="K35" s="218">
        <f t="shared" ref="K35:K39" ca="1" si="36">IF(NOT(ISERROR(MATCH(J35,_xlfn.ANCHORARRAY(E46),0))),I48&amp;"Por favor no seleccionar los criterios de impacto",J35)</f>
        <v>0</v>
      </c>
      <c r="L35" s="221"/>
      <c r="M35" s="218"/>
      <c r="N35" s="224"/>
      <c r="O35" s="120">
        <v>2</v>
      </c>
      <c r="P35" s="121"/>
      <c r="Q35" s="122" t="str">
        <f>IF(OR(R35="Preventivo",R35="Detectivo"),"Probabilidad",IF(R35="Correctivo","Impacto",""))</f>
        <v/>
      </c>
      <c r="R35" s="123"/>
      <c r="S35" s="123"/>
      <c r="T35" s="124" t="str">
        <f t="shared" ref="T35:T39" si="37">IF(AND(R35="Preventivo",S35="Automático"),"50%",IF(AND(R35="Preventivo",S35="Manual"),"40%",IF(AND(R35="Detectivo",S35="Automático"),"40%",IF(AND(R35="Detectivo",S35="Manual"),"30%",IF(AND(R35="Correctivo",S35="Automático"),"35%",IF(AND(R35="Correctivo",S35="Manual"),"25%",""))))))</f>
        <v/>
      </c>
      <c r="U35" s="123"/>
      <c r="V35" s="123"/>
      <c r="W35" s="123"/>
      <c r="X35" s="125" t="str">
        <f>IFERROR(IF(AND(Q34="Probabilidad",Q35="Probabilidad"),(Z34-(+Z34*T35)),IF(Q35="Probabilidad",(I34-(+I34*T35)),IF(Q35="Impacto",Z34,""))),"")</f>
        <v/>
      </c>
      <c r="Y35" s="126" t="str">
        <f t="shared" si="1"/>
        <v/>
      </c>
      <c r="Z35" s="127" t="str">
        <f t="shared" ref="Z35:Z39" si="38">+X35</f>
        <v/>
      </c>
      <c r="AA35" s="126" t="str">
        <f t="shared" si="3"/>
        <v/>
      </c>
      <c r="AB35" s="127" t="str">
        <f>IFERROR(IF(AND(Q34="Impacto",Q35="Impacto"),(AB34-(+AB34*T35)),IF(Q35="Impacto",(M34-(+M34*T35)),IF(Q35="Probabilidad",AB34,""))),"")</f>
        <v/>
      </c>
      <c r="AC35" s="128" t="str">
        <f t="shared" ref="AC35:AC36" si="39">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29"/>
      <c r="AE35" s="130"/>
      <c r="AF35" s="130"/>
      <c r="AG35" s="131"/>
      <c r="AH35" s="132"/>
      <c r="AI35" s="132"/>
      <c r="AJ35" s="130"/>
      <c r="AK35" s="13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row>
    <row r="36" spans="1:68" ht="151.5" hidden="1" customHeight="1" x14ac:dyDescent="0.3">
      <c r="A36" s="232"/>
      <c r="B36" s="235"/>
      <c r="C36" s="235"/>
      <c r="D36" s="235"/>
      <c r="E36" s="238"/>
      <c r="F36" s="235"/>
      <c r="G36" s="252"/>
      <c r="H36" s="221"/>
      <c r="I36" s="218"/>
      <c r="J36" s="256"/>
      <c r="K36" s="218">
        <f t="shared" ca="1" si="36"/>
        <v>0</v>
      </c>
      <c r="L36" s="221"/>
      <c r="M36" s="218"/>
      <c r="N36" s="224"/>
      <c r="O36" s="120">
        <v>3</v>
      </c>
      <c r="P36" s="133"/>
      <c r="Q36" s="122" t="str">
        <f>IF(OR(R36="Preventivo",R36="Detectivo"),"Probabilidad",IF(R36="Correctivo","Impacto",""))</f>
        <v/>
      </c>
      <c r="R36" s="123"/>
      <c r="S36" s="123"/>
      <c r="T36" s="124" t="str">
        <f t="shared" si="37"/>
        <v/>
      </c>
      <c r="U36" s="123"/>
      <c r="V36" s="123"/>
      <c r="W36" s="123"/>
      <c r="X36" s="125" t="str">
        <f>IFERROR(IF(AND(Q35="Probabilidad",Q36="Probabilidad"),(Z35-(+Z35*T36)),IF(AND(Q35="Impacto",Q36="Probabilidad"),(Z34-(+Z34*T36)),IF(Q36="Impacto",Z35,""))),"")</f>
        <v/>
      </c>
      <c r="Y36" s="126" t="str">
        <f t="shared" si="1"/>
        <v/>
      </c>
      <c r="Z36" s="127" t="str">
        <f t="shared" si="38"/>
        <v/>
      </c>
      <c r="AA36" s="126" t="str">
        <f t="shared" si="3"/>
        <v/>
      </c>
      <c r="AB36" s="127" t="str">
        <f>IFERROR(IF(AND(Q35="Impacto",Q36="Impacto"),(AB35-(+AB35*T36)),IF(AND(Q35="Probabilidad",Q36="Impacto"),(AB34-(+AB34*T36)),IF(Q36="Probabilidad",AB35,""))),"")</f>
        <v/>
      </c>
      <c r="AC36" s="128" t="str">
        <f t="shared" si="39"/>
        <v/>
      </c>
      <c r="AD36" s="129"/>
      <c r="AE36" s="130"/>
      <c r="AF36" s="130"/>
      <c r="AG36" s="131"/>
      <c r="AH36" s="132"/>
      <c r="AI36" s="132"/>
      <c r="AJ36" s="130"/>
      <c r="AK36" s="13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row>
    <row r="37" spans="1:68" ht="151.5" hidden="1" customHeight="1" x14ac:dyDescent="0.3">
      <c r="A37" s="232"/>
      <c r="B37" s="235"/>
      <c r="C37" s="235"/>
      <c r="D37" s="235"/>
      <c r="E37" s="238"/>
      <c r="F37" s="235"/>
      <c r="G37" s="252"/>
      <c r="H37" s="221"/>
      <c r="I37" s="218"/>
      <c r="J37" s="256"/>
      <c r="K37" s="218">
        <f t="shared" ca="1" si="36"/>
        <v>0</v>
      </c>
      <c r="L37" s="221"/>
      <c r="M37" s="218"/>
      <c r="N37" s="224"/>
      <c r="O37" s="120">
        <v>4</v>
      </c>
      <c r="P37" s="121"/>
      <c r="Q37" s="122" t="str">
        <f t="shared" ref="Q37:Q39" si="40">IF(OR(R37="Preventivo",R37="Detectivo"),"Probabilidad",IF(R37="Correctivo","Impacto",""))</f>
        <v/>
      </c>
      <c r="R37" s="123"/>
      <c r="S37" s="123"/>
      <c r="T37" s="124" t="str">
        <f t="shared" si="37"/>
        <v/>
      </c>
      <c r="U37" s="123"/>
      <c r="V37" s="123"/>
      <c r="W37" s="123"/>
      <c r="X37" s="125" t="str">
        <f t="shared" ref="X37:X39" si="41">IFERROR(IF(AND(Q36="Probabilidad",Q37="Probabilidad"),(Z36-(+Z36*T37)),IF(AND(Q36="Impacto",Q37="Probabilidad"),(Z35-(+Z35*T37)),IF(Q37="Impacto",Z36,""))),"")</f>
        <v/>
      </c>
      <c r="Y37" s="126" t="str">
        <f t="shared" si="1"/>
        <v/>
      </c>
      <c r="Z37" s="127" t="str">
        <f t="shared" si="38"/>
        <v/>
      </c>
      <c r="AA37" s="126" t="str">
        <f t="shared" si="3"/>
        <v/>
      </c>
      <c r="AB37" s="127" t="str">
        <f t="shared" ref="AB37:AB39" si="42">IFERROR(IF(AND(Q36="Impacto",Q37="Impacto"),(AB36-(+AB36*T37)),IF(AND(Q36="Probabilidad",Q37="Impacto"),(AB35-(+AB35*T37)),IF(Q37="Probabilidad",AB36,""))),"")</f>
        <v/>
      </c>
      <c r="AC37" s="128"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29"/>
      <c r="AE37" s="130"/>
      <c r="AF37" s="130"/>
      <c r="AG37" s="131"/>
      <c r="AH37" s="132"/>
      <c r="AI37" s="132"/>
      <c r="AJ37" s="130"/>
      <c r="AK37" s="13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row>
    <row r="38" spans="1:68" ht="151.5" hidden="1" customHeight="1" x14ac:dyDescent="0.3">
      <c r="A38" s="232"/>
      <c r="B38" s="235"/>
      <c r="C38" s="235"/>
      <c r="D38" s="235"/>
      <c r="E38" s="238"/>
      <c r="F38" s="235"/>
      <c r="G38" s="252"/>
      <c r="H38" s="221"/>
      <c r="I38" s="218"/>
      <c r="J38" s="256"/>
      <c r="K38" s="218">
        <f t="shared" ca="1" si="36"/>
        <v>0</v>
      </c>
      <c r="L38" s="221"/>
      <c r="M38" s="218"/>
      <c r="N38" s="224"/>
      <c r="O38" s="120">
        <v>5</v>
      </c>
      <c r="P38" s="121"/>
      <c r="Q38" s="122" t="str">
        <f t="shared" si="40"/>
        <v/>
      </c>
      <c r="R38" s="123"/>
      <c r="S38" s="123"/>
      <c r="T38" s="124" t="str">
        <f t="shared" si="37"/>
        <v/>
      </c>
      <c r="U38" s="123"/>
      <c r="V38" s="123"/>
      <c r="W38" s="123"/>
      <c r="X38" s="125" t="str">
        <f t="shared" si="41"/>
        <v/>
      </c>
      <c r="Y38" s="126" t="str">
        <f t="shared" si="1"/>
        <v/>
      </c>
      <c r="Z38" s="127" t="str">
        <f t="shared" si="38"/>
        <v/>
      </c>
      <c r="AA38" s="126" t="str">
        <f t="shared" si="3"/>
        <v/>
      </c>
      <c r="AB38" s="127" t="str">
        <f t="shared" si="42"/>
        <v/>
      </c>
      <c r="AC38" s="128" t="str">
        <f t="shared" ref="AC38:AC39" si="43">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29"/>
      <c r="AE38" s="130"/>
      <c r="AF38" s="130"/>
      <c r="AG38" s="131"/>
      <c r="AH38" s="132"/>
      <c r="AI38" s="132"/>
      <c r="AJ38" s="130"/>
      <c r="AK38" s="13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row>
    <row r="39" spans="1:68" ht="151.5" hidden="1" customHeight="1" x14ac:dyDescent="0.3">
      <c r="A39" s="233"/>
      <c r="B39" s="236"/>
      <c r="C39" s="236"/>
      <c r="D39" s="236"/>
      <c r="E39" s="239"/>
      <c r="F39" s="236"/>
      <c r="G39" s="253"/>
      <c r="H39" s="222"/>
      <c r="I39" s="219"/>
      <c r="J39" s="257"/>
      <c r="K39" s="219">
        <f t="shared" ca="1" si="36"/>
        <v>0</v>
      </c>
      <c r="L39" s="222"/>
      <c r="M39" s="219"/>
      <c r="N39" s="225"/>
      <c r="O39" s="120">
        <v>6</v>
      </c>
      <c r="P39" s="121"/>
      <c r="Q39" s="122" t="str">
        <f t="shared" si="40"/>
        <v/>
      </c>
      <c r="R39" s="123"/>
      <c r="S39" s="123"/>
      <c r="T39" s="124" t="str">
        <f t="shared" si="37"/>
        <v/>
      </c>
      <c r="U39" s="123"/>
      <c r="V39" s="123"/>
      <c r="W39" s="123"/>
      <c r="X39" s="125" t="str">
        <f t="shared" si="41"/>
        <v/>
      </c>
      <c r="Y39" s="126" t="str">
        <f t="shared" si="1"/>
        <v/>
      </c>
      <c r="Z39" s="127" t="str">
        <f t="shared" si="38"/>
        <v/>
      </c>
      <c r="AA39" s="126" t="str">
        <f t="shared" si="3"/>
        <v/>
      </c>
      <c r="AB39" s="127" t="str">
        <f t="shared" si="42"/>
        <v/>
      </c>
      <c r="AC39" s="128" t="str">
        <f t="shared" si="43"/>
        <v/>
      </c>
      <c r="AD39" s="129"/>
      <c r="AE39" s="130"/>
      <c r="AF39" s="130"/>
      <c r="AG39" s="131"/>
      <c r="AH39" s="132"/>
      <c r="AI39" s="132"/>
      <c r="AJ39" s="130"/>
      <c r="AK39" s="13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row>
    <row r="40" spans="1:68" ht="151.5" hidden="1" customHeight="1" x14ac:dyDescent="0.3">
      <c r="A40" s="231">
        <v>6</v>
      </c>
      <c r="B40" s="234"/>
      <c r="C40" s="234"/>
      <c r="D40" s="234"/>
      <c r="E40" s="237"/>
      <c r="F40" s="234"/>
      <c r="G40" s="251"/>
      <c r="H40" s="220" t="str">
        <f>IF(G40&lt;=0,"",IF(G40&lt;=2,"Muy Baja",IF(G40&lt;=24,"Baja",IF(G40&lt;=500,"Media",IF(G40&lt;=5000,"Alta","Muy Alta")))))</f>
        <v/>
      </c>
      <c r="I40" s="217" t="str">
        <f>IF(H40="","",IF(H40="Muy Baja",0.2,IF(H40="Baja",0.4,IF(H40="Media",0.6,IF(H40="Alta",0.8,IF(H40="Muy Alta",1,))))))</f>
        <v/>
      </c>
      <c r="J40" s="255"/>
      <c r="K40" s="217">
        <f>IF(NOT(ISERROR(MATCH(J40,'Tabla Impacto'!$B$221:$B$223,0))),'Tabla Impacto'!$F$223&amp;"Por favor no seleccionar los criterios de impacto(Afectación Económica o presupuestal y Pérdida Reputacional)",J40)</f>
        <v>0</v>
      </c>
      <c r="L40" s="220" t="str">
        <f>IF(OR(K40='Tabla Impacto'!$C$11,K40='Tabla Impacto'!$D$11),"Leve",IF(OR(K40='Tabla Impacto'!$C$12,K40='Tabla Impacto'!$D$12),"Menor",IF(OR(K40='Tabla Impacto'!$C$13,K40='Tabla Impacto'!$D$13),"Moderado",IF(OR(K40='Tabla Impacto'!$C$14,K40='Tabla Impacto'!$D$14),"Mayor",IF(OR(K40='Tabla Impacto'!$C$15,K40='Tabla Impacto'!$D$15),"Catastrófico","")))))</f>
        <v/>
      </c>
      <c r="M40" s="217" t="str">
        <f>IF(L40="","",IF(L40="Leve",0.2,IF(L40="Menor",0.4,IF(L40="Moderado",0.6,IF(L40="Mayor",0.8,IF(L40="Catastrófico",1,))))))</f>
        <v/>
      </c>
      <c r="N40" s="223"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0">
        <v>1</v>
      </c>
      <c r="P40" s="121"/>
      <c r="Q40" s="122" t="str">
        <f>IF(OR(R40="Preventivo",R40="Detectivo"),"Probabilidad",IF(R40="Correctivo","Impacto",""))</f>
        <v/>
      </c>
      <c r="R40" s="123"/>
      <c r="S40" s="123"/>
      <c r="T40" s="124" t="str">
        <f>IF(AND(R40="Preventivo",S40="Automático"),"50%",IF(AND(R40="Preventivo",S40="Manual"),"40%",IF(AND(R40="Detectivo",S40="Automático"),"40%",IF(AND(R40="Detectivo",S40="Manual"),"30%",IF(AND(R40="Correctivo",S40="Automático"),"35%",IF(AND(R40="Correctivo",S40="Manual"),"25%",""))))))</f>
        <v/>
      </c>
      <c r="U40" s="123"/>
      <c r="V40" s="123"/>
      <c r="W40" s="123"/>
      <c r="X40" s="125" t="str">
        <f>IFERROR(IF(Q40="Probabilidad",(I40-(+I40*T40)),IF(Q40="Impacto",I40,"")),"")</f>
        <v/>
      </c>
      <c r="Y40" s="126" t="str">
        <f>IFERROR(IF(X40="","",IF(X40&lt;=0.2,"Muy Baja",IF(X40&lt;=0.4,"Baja",IF(X40&lt;=0.6,"Media",IF(X40&lt;=0.8,"Alta","Muy Alta"))))),"")</f>
        <v/>
      </c>
      <c r="Z40" s="127" t="str">
        <f>+X40</f>
        <v/>
      </c>
      <c r="AA40" s="126" t="str">
        <f>IFERROR(IF(AB40="","",IF(AB40&lt;=0.2,"Leve",IF(AB40&lt;=0.4,"Menor",IF(AB40&lt;=0.6,"Moderado",IF(AB40&lt;=0.8,"Mayor","Catastrófico"))))),"")</f>
        <v/>
      </c>
      <c r="AB40" s="127" t="str">
        <f>IFERROR(IF(Q40="Impacto",(M40-(+M40*T40)),IF(Q40="Probabilidad",M40,"")),"")</f>
        <v/>
      </c>
      <c r="AC40" s="128"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29"/>
      <c r="AE40" s="130"/>
      <c r="AF40" s="130"/>
      <c r="AG40" s="131"/>
      <c r="AH40" s="132"/>
      <c r="AI40" s="132"/>
      <c r="AJ40" s="130"/>
      <c r="AK40" s="13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row>
    <row r="41" spans="1:68" ht="151.5" hidden="1" customHeight="1" x14ac:dyDescent="0.3">
      <c r="A41" s="232"/>
      <c r="B41" s="235"/>
      <c r="C41" s="235"/>
      <c r="D41" s="235"/>
      <c r="E41" s="238"/>
      <c r="F41" s="235"/>
      <c r="G41" s="252"/>
      <c r="H41" s="221"/>
      <c r="I41" s="218"/>
      <c r="J41" s="256"/>
      <c r="K41" s="218">
        <f t="shared" ref="K41:K45" ca="1" si="44">IF(NOT(ISERROR(MATCH(J41,_xlfn.ANCHORARRAY(E52),0))),I54&amp;"Por favor no seleccionar los criterios de impacto",J41)</f>
        <v>0</v>
      </c>
      <c r="L41" s="221"/>
      <c r="M41" s="218"/>
      <c r="N41" s="224"/>
      <c r="O41" s="120">
        <v>2</v>
      </c>
      <c r="P41" s="121"/>
      <c r="Q41" s="122" t="str">
        <f>IF(OR(R41="Preventivo",R41="Detectivo"),"Probabilidad",IF(R41="Correctivo","Impacto",""))</f>
        <v/>
      </c>
      <c r="R41" s="123"/>
      <c r="S41" s="123"/>
      <c r="T41" s="124" t="str">
        <f t="shared" ref="T41:T45" si="45">IF(AND(R41="Preventivo",S41="Automático"),"50%",IF(AND(R41="Preventivo",S41="Manual"),"40%",IF(AND(R41="Detectivo",S41="Automático"),"40%",IF(AND(R41="Detectivo",S41="Manual"),"30%",IF(AND(R41="Correctivo",S41="Automático"),"35%",IF(AND(R41="Correctivo",S41="Manual"),"25%",""))))))</f>
        <v/>
      </c>
      <c r="U41" s="123"/>
      <c r="V41" s="123"/>
      <c r="W41" s="123"/>
      <c r="X41" s="125" t="str">
        <f>IFERROR(IF(AND(Q40="Probabilidad",Q41="Probabilidad"),(Z40-(+Z40*T41)),IF(Q41="Probabilidad",(I40-(+I40*T41)),IF(Q41="Impacto",Z40,""))),"")</f>
        <v/>
      </c>
      <c r="Y41" s="126" t="str">
        <f t="shared" si="1"/>
        <v/>
      </c>
      <c r="Z41" s="127" t="str">
        <f t="shared" ref="Z41:Z45" si="46">+X41</f>
        <v/>
      </c>
      <c r="AA41" s="126" t="str">
        <f t="shared" si="3"/>
        <v/>
      </c>
      <c r="AB41" s="127" t="str">
        <f>IFERROR(IF(AND(Q40="Impacto",Q41="Impacto"),(AB40-(+AB40*T41)),IF(Q41="Impacto",(M40-(+M40*T41)),IF(Q41="Probabilidad",AB40,""))),"")</f>
        <v/>
      </c>
      <c r="AC41" s="128" t="str">
        <f t="shared" ref="AC41:AC42" si="47">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29"/>
      <c r="AE41" s="130"/>
      <c r="AF41" s="130"/>
      <c r="AG41" s="131"/>
      <c r="AH41" s="132"/>
      <c r="AI41" s="132"/>
      <c r="AJ41" s="130"/>
      <c r="AK41" s="13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row>
    <row r="42" spans="1:68" ht="151.5" hidden="1" customHeight="1" x14ac:dyDescent="0.3">
      <c r="A42" s="232"/>
      <c r="B42" s="235"/>
      <c r="C42" s="235"/>
      <c r="D42" s="235"/>
      <c r="E42" s="238"/>
      <c r="F42" s="235"/>
      <c r="G42" s="252"/>
      <c r="H42" s="221"/>
      <c r="I42" s="218"/>
      <c r="J42" s="256"/>
      <c r="K42" s="218">
        <f t="shared" ca="1" si="44"/>
        <v>0</v>
      </c>
      <c r="L42" s="221"/>
      <c r="M42" s="218"/>
      <c r="N42" s="224"/>
      <c r="O42" s="120">
        <v>3</v>
      </c>
      <c r="P42" s="133"/>
      <c r="Q42" s="122" t="str">
        <f>IF(OR(R42="Preventivo",R42="Detectivo"),"Probabilidad",IF(R42="Correctivo","Impacto",""))</f>
        <v/>
      </c>
      <c r="R42" s="123"/>
      <c r="S42" s="123"/>
      <c r="T42" s="124" t="str">
        <f t="shared" si="45"/>
        <v/>
      </c>
      <c r="U42" s="123"/>
      <c r="V42" s="123"/>
      <c r="W42" s="123"/>
      <c r="X42" s="125" t="str">
        <f>IFERROR(IF(AND(Q41="Probabilidad",Q42="Probabilidad"),(Z41-(+Z41*T42)),IF(AND(Q41="Impacto",Q42="Probabilidad"),(Z40-(+Z40*T42)),IF(Q42="Impacto",Z41,""))),"")</f>
        <v/>
      </c>
      <c r="Y42" s="126" t="str">
        <f t="shared" si="1"/>
        <v/>
      </c>
      <c r="Z42" s="127" t="str">
        <f t="shared" si="46"/>
        <v/>
      </c>
      <c r="AA42" s="126" t="str">
        <f t="shared" si="3"/>
        <v/>
      </c>
      <c r="AB42" s="127" t="str">
        <f>IFERROR(IF(AND(Q41="Impacto",Q42="Impacto"),(AB41-(+AB41*T42)),IF(AND(Q41="Probabilidad",Q42="Impacto"),(AB40-(+AB40*T42)),IF(Q42="Probabilidad",AB41,""))),"")</f>
        <v/>
      </c>
      <c r="AC42" s="128" t="str">
        <f t="shared" si="47"/>
        <v/>
      </c>
      <c r="AD42" s="129"/>
      <c r="AE42" s="130"/>
      <c r="AF42" s="130"/>
      <c r="AG42" s="131"/>
      <c r="AH42" s="132"/>
      <c r="AI42" s="132"/>
      <c r="AJ42" s="130"/>
      <c r="AK42" s="13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row>
    <row r="43" spans="1:68" ht="151.5" hidden="1" customHeight="1" x14ac:dyDescent="0.3">
      <c r="A43" s="232"/>
      <c r="B43" s="235"/>
      <c r="C43" s="235"/>
      <c r="D43" s="235"/>
      <c r="E43" s="238"/>
      <c r="F43" s="235"/>
      <c r="G43" s="252"/>
      <c r="H43" s="221"/>
      <c r="I43" s="218"/>
      <c r="J43" s="256"/>
      <c r="K43" s="218">
        <f t="shared" ca="1" si="44"/>
        <v>0</v>
      </c>
      <c r="L43" s="221"/>
      <c r="M43" s="218"/>
      <c r="N43" s="224"/>
      <c r="O43" s="120">
        <v>4</v>
      </c>
      <c r="P43" s="121"/>
      <c r="Q43" s="122" t="str">
        <f t="shared" ref="Q43:Q45" si="48">IF(OR(R43="Preventivo",R43="Detectivo"),"Probabilidad",IF(R43="Correctivo","Impacto",""))</f>
        <v/>
      </c>
      <c r="R43" s="123"/>
      <c r="S43" s="123"/>
      <c r="T43" s="124" t="str">
        <f t="shared" si="45"/>
        <v/>
      </c>
      <c r="U43" s="123"/>
      <c r="V43" s="123"/>
      <c r="W43" s="123"/>
      <c r="X43" s="125" t="str">
        <f t="shared" ref="X43:X45" si="49">IFERROR(IF(AND(Q42="Probabilidad",Q43="Probabilidad"),(Z42-(+Z42*T43)),IF(AND(Q42="Impacto",Q43="Probabilidad"),(Z41-(+Z41*T43)),IF(Q43="Impacto",Z42,""))),"")</f>
        <v/>
      </c>
      <c r="Y43" s="126" t="str">
        <f t="shared" si="1"/>
        <v/>
      </c>
      <c r="Z43" s="127" t="str">
        <f t="shared" si="46"/>
        <v/>
      </c>
      <c r="AA43" s="126" t="str">
        <f t="shared" si="3"/>
        <v/>
      </c>
      <c r="AB43" s="127" t="str">
        <f t="shared" ref="AB43:AB45" si="50">IFERROR(IF(AND(Q42="Impacto",Q43="Impacto"),(AB42-(+AB42*T43)),IF(AND(Q42="Probabilidad",Q43="Impacto"),(AB41-(+AB41*T43)),IF(Q43="Probabilidad",AB42,""))),"")</f>
        <v/>
      </c>
      <c r="AC43" s="12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29"/>
      <c r="AE43" s="130"/>
      <c r="AF43" s="130"/>
      <c r="AG43" s="131"/>
      <c r="AH43" s="132"/>
      <c r="AI43" s="132"/>
      <c r="AJ43" s="130"/>
      <c r="AK43" s="13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row>
    <row r="44" spans="1:68" ht="151.5" hidden="1" customHeight="1" x14ac:dyDescent="0.3">
      <c r="A44" s="232"/>
      <c r="B44" s="235"/>
      <c r="C44" s="235"/>
      <c r="D44" s="235"/>
      <c r="E44" s="238"/>
      <c r="F44" s="235"/>
      <c r="G44" s="252"/>
      <c r="H44" s="221"/>
      <c r="I44" s="218"/>
      <c r="J44" s="256"/>
      <c r="K44" s="218">
        <f t="shared" ca="1" si="44"/>
        <v>0</v>
      </c>
      <c r="L44" s="221"/>
      <c r="M44" s="218"/>
      <c r="N44" s="224"/>
      <c r="O44" s="120">
        <v>5</v>
      </c>
      <c r="P44" s="121"/>
      <c r="Q44" s="122" t="str">
        <f t="shared" si="48"/>
        <v/>
      </c>
      <c r="R44" s="123"/>
      <c r="S44" s="123"/>
      <c r="T44" s="124" t="str">
        <f t="shared" si="45"/>
        <v/>
      </c>
      <c r="U44" s="123"/>
      <c r="V44" s="123"/>
      <c r="W44" s="123"/>
      <c r="X44" s="125" t="str">
        <f t="shared" si="49"/>
        <v/>
      </c>
      <c r="Y44" s="126" t="str">
        <f t="shared" si="1"/>
        <v/>
      </c>
      <c r="Z44" s="127" t="str">
        <f t="shared" si="46"/>
        <v/>
      </c>
      <c r="AA44" s="126" t="str">
        <f t="shared" si="3"/>
        <v/>
      </c>
      <c r="AB44" s="127" t="str">
        <f t="shared" si="50"/>
        <v/>
      </c>
      <c r="AC44" s="128" t="str">
        <f t="shared" ref="AC44" si="51">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9"/>
      <c r="AE44" s="130"/>
      <c r="AF44" s="130"/>
      <c r="AG44" s="131"/>
      <c r="AH44" s="132"/>
      <c r="AI44" s="132"/>
      <c r="AJ44" s="130"/>
      <c r="AK44" s="13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row>
    <row r="45" spans="1:68" ht="151.5" hidden="1" customHeight="1" x14ac:dyDescent="0.3">
      <c r="A45" s="233"/>
      <c r="B45" s="236"/>
      <c r="C45" s="236"/>
      <c r="D45" s="236"/>
      <c r="E45" s="239"/>
      <c r="F45" s="236"/>
      <c r="G45" s="253"/>
      <c r="H45" s="222"/>
      <c r="I45" s="219"/>
      <c r="J45" s="257"/>
      <c r="K45" s="219">
        <f t="shared" ca="1" si="44"/>
        <v>0</v>
      </c>
      <c r="L45" s="222"/>
      <c r="M45" s="219"/>
      <c r="N45" s="225"/>
      <c r="O45" s="120">
        <v>6</v>
      </c>
      <c r="P45" s="121"/>
      <c r="Q45" s="122" t="str">
        <f t="shared" si="48"/>
        <v/>
      </c>
      <c r="R45" s="123"/>
      <c r="S45" s="123"/>
      <c r="T45" s="124" t="str">
        <f t="shared" si="45"/>
        <v/>
      </c>
      <c r="U45" s="123"/>
      <c r="V45" s="123"/>
      <c r="W45" s="123"/>
      <c r="X45" s="125" t="str">
        <f t="shared" si="49"/>
        <v/>
      </c>
      <c r="Y45" s="126" t="str">
        <f t="shared" si="1"/>
        <v/>
      </c>
      <c r="Z45" s="127" t="str">
        <f t="shared" si="46"/>
        <v/>
      </c>
      <c r="AA45" s="126" t="str">
        <f>IFERROR(IF(AB45="","",IF(AB45&lt;=0.2,"Leve",IF(AB45&lt;=0.4,"Menor",IF(AB45&lt;=0.6,"Moderado",IF(AB45&lt;=0.8,"Mayor","Catastrófico"))))),"")</f>
        <v/>
      </c>
      <c r="AB45" s="127" t="str">
        <f t="shared" si="50"/>
        <v/>
      </c>
      <c r="AC45" s="128"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29"/>
      <c r="AE45" s="130"/>
      <c r="AF45" s="130"/>
      <c r="AG45" s="131"/>
      <c r="AH45" s="132"/>
      <c r="AI45" s="132"/>
      <c r="AJ45" s="130"/>
      <c r="AK45" s="13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row>
    <row r="46" spans="1:68" ht="151.5" hidden="1" customHeight="1" x14ac:dyDescent="0.3">
      <c r="A46" s="231">
        <v>7</v>
      </c>
      <c r="B46" s="234"/>
      <c r="C46" s="234"/>
      <c r="D46" s="234"/>
      <c r="E46" s="237"/>
      <c r="F46" s="234"/>
      <c r="G46" s="251"/>
      <c r="H46" s="220" t="str">
        <f>IF(G46&lt;=0,"",IF(G46&lt;=2,"Muy Baja",IF(G46&lt;=24,"Baja",IF(G46&lt;=500,"Media",IF(G46&lt;=5000,"Alta","Muy Alta")))))</f>
        <v/>
      </c>
      <c r="I46" s="217" t="str">
        <f>IF(H46="","",IF(H46="Muy Baja",0.2,IF(H46="Baja",0.4,IF(H46="Media",0.6,IF(H46="Alta",0.8,IF(H46="Muy Alta",1,))))))</f>
        <v/>
      </c>
      <c r="J46" s="255"/>
      <c r="K46" s="217">
        <f>IF(NOT(ISERROR(MATCH(J46,'Tabla Impacto'!$B$221:$B$223,0))),'Tabla Impacto'!$F$223&amp;"Por favor no seleccionar los criterios de impacto(Afectación Económica o presupuestal y Pérdida Reputacional)",J46)</f>
        <v>0</v>
      </c>
      <c r="L46" s="220" t="str">
        <f>IF(OR(K46='Tabla Impacto'!$C$11,K46='Tabla Impacto'!$D$11),"Leve",IF(OR(K46='Tabla Impacto'!$C$12,K46='Tabla Impacto'!$D$12),"Menor",IF(OR(K46='Tabla Impacto'!$C$13,K46='Tabla Impacto'!$D$13),"Moderado",IF(OR(K46='Tabla Impacto'!$C$14,K46='Tabla Impacto'!$D$14),"Mayor",IF(OR(K46='Tabla Impacto'!$C$15,K46='Tabla Impacto'!$D$15),"Catastrófico","")))))</f>
        <v/>
      </c>
      <c r="M46" s="217" t="str">
        <f>IF(L46="","",IF(L46="Leve",0.2,IF(L46="Menor",0.4,IF(L46="Moderado",0.6,IF(L46="Mayor",0.8,IF(L46="Catastrófico",1,))))))</f>
        <v/>
      </c>
      <c r="N46" s="223"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0">
        <v>1</v>
      </c>
      <c r="P46" s="121"/>
      <c r="Q46" s="122" t="str">
        <f>IF(OR(R46="Preventivo",R46="Detectivo"),"Probabilidad",IF(R46="Correctivo","Impacto",""))</f>
        <v/>
      </c>
      <c r="R46" s="123"/>
      <c r="S46" s="123"/>
      <c r="T46" s="124" t="str">
        <f>IF(AND(R46="Preventivo",S46="Automático"),"50%",IF(AND(R46="Preventivo",S46="Manual"),"40%",IF(AND(R46="Detectivo",S46="Automático"),"40%",IF(AND(R46="Detectivo",S46="Manual"),"30%",IF(AND(R46="Correctivo",S46="Automático"),"35%",IF(AND(R46="Correctivo",S46="Manual"),"25%",""))))))</f>
        <v/>
      </c>
      <c r="U46" s="123"/>
      <c r="V46" s="123"/>
      <c r="W46" s="123"/>
      <c r="X46" s="125" t="str">
        <f>IFERROR(IF(Q46="Probabilidad",(I46-(+I46*T46)),IF(Q46="Impacto",I46,"")),"")</f>
        <v/>
      </c>
      <c r="Y46" s="126" t="str">
        <f>IFERROR(IF(X46="","",IF(X46&lt;=0.2,"Muy Baja",IF(X46&lt;=0.4,"Baja",IF(X46&lt;=0.6,"Media",IF(X46&lt;=0.8,"Alta","Muy Alta"))))),"")</f>
        <v/>
      </c>
      <c r="Z46" s="127" t="str">
        <f>+X46</f>
        <v/>
      </c>
      <c r="AA46" s="126" t="str">
        <f>IFERROR(IF(AB46="","",IF(AB46&lt;=0.2,"Leve",IF(AB46&lt;=0.4,"Menor",IF(AB46&lt;=0.6,"Moderado",IF(AB46&lt;=0.8,"Mayor","Catastrófico"))))),"")</f>
        <v/>
      </c>
      <c r="AB46" s="127" t="str">
        <f>IFERROR(IF(Q46="Impacto",(M46-(+M46*T46)),IF(Q46="Probabilidad",M46,"")),"")</f>
        <v/>
      </c>
      <c r="AC46" s="128"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29"/>
      <c r="AE46" s="130"/>
      <c r="AF46" s="130"/>
      <c r="AG46" s="131"/>
      <c r="AH46" s="132"/>
      <c r="AI46" s="132"/>
      <c r="AJ46" s="130"/>
      <c r="AK46" s="13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row>
    <row r="47" spans="1:68" ht="151.5" hidden="1" customHeight="1" x14ac:dyDescent="0.3">
      <c r="A47" s="232"/>
      <c r="B47" s="235"/>
      <c r="C47" s="235"/>
      <c r="D47" s="235"/>
      <c r="E47" s="238"/>
      <c r="F47" s="235"/>
      <c r="G47" s="252"/>
      <c r="H47" s="221"/>
      <c r="I47" s="218"/>
      <c r="J47" s="256"/>
      <c r="K47" s="218">
        <f t="shared" ref="K47:K51" ca="1" si="52">IF(NOT(ISERROR(MATCH(J47,_xlfn.ANCHORARRAY(E58),0))),I60&amp;"Por favor no seleccionar los criterios de impacto",J47)</f>
        <v>0</v>
      </c>
      <c r="L47" s="221"/>
      <c r="M47" s="218"/>
      <c r="N47" s="224"/>
      <c r="O47" s="120">
        <v>2</v>
      </c>
      <c r="P47" s="121"/>
      <c r="Q47" s="122" t="str">
        <f>IF(OR(R47="Preventivo",R47="Detectivo"),"Probabilidad",IF(R47="Correctivo","Impacto",""))</f>
        <v/>
      </c>
      <c r="R47" s="123"/>
      <c r="S47" s="123"/>
      <c r="T47" s="124" t="str">
        <f t="shared" ref="T47:T51" si="53">IF(AND(R47="Preventivo",S47="Automático"),"50%",IF(AND(R47="Preventivo",S47="Manual"),"40%",IF(AND(R47="Detectivo",S47="Automático"),"40%",IF(AND(R47="Detectivo",S47="Manual"),"30%",IF(AND(R47="Correctivo",S47="Automático"),"35%",IF(AND(R47="Correctivo",S47="Manual"),"25%",""))))))</f>
        <v/>
      </c>
      <c r="U47" s="123"/>
      <c r="V47" s="123"/>
      <c r="W47" s="123"/>
      <c r="X47" s="125" t="str">
        <f>IFERROR(IF(AND(Q46="Probabilidad",Q47="Probabilidad"),(Z46-(+Z46*T47)),IF(Q47="Probabilidad",(I46-(+I46*T47)),IF(Q47="Impacto",Z46,""))),"")</f>
        <v/>
      </c>
      <c r="Y47" s="126" t="str">
        <f t="shared" si="1"/>
        <v/>
      </c>
      <c r="Z47" s="127" t="str">
        <f t="shared" ref="Z47:Z51" si="54">+X47</f>
        <v/>
      </c>
      <c r="AA47" s="126" t="str">
        <f t="shared" si="3"/>
        <v/>
      </c>
      <c r="AB47" s="127" t="str">
        <f>IFERROR(IF(AND(Q46="Impacto",Q47="Impacto"),(AB46-(+AB46*T47)),IF(Q47="Impacto",(M46-(+M46*T47)),IF(Q47="Probabilidad",AB46,""))),"")</f>
        <v/>
      </c>
      <c r="AC47" s="128" t="str">
        <f t="shared" ref="AC47:AC48" si="5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29"/>
      <c r="AE47" s="130"/>
      <c r="AF47" s="130"/>
      <c r="AG47" s="131"/>
      <c r="AH47" s="132"/>
      <c r="AI47" s="132"/>
      <c r="AJ47" s="130"/>
      <c r="AK47" s="13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row>
    <row r="48" spans="1:68" ht="151.5" hidden="1" customHeight="1" x14ac:dyDescent="0.3">
      <c r="A48" s="232"/>
      <c r="B48" s="235"/>
      <c r="C48" s="235"/>
      <c r="D48" s="235"/>
      <c r="E48" s="238"/>
      <c r="F48" s="235"/>
      <c r="G48" s="252"/>
      <c r="H48" s="221"/>
      <c r="I48" s="218"/>
      <c r="J48" s="256"/>
      <c r="K48" s="218">
        <f t="shared" ca="1" si="52"/>
        <v>0</v>
      </c>
      <c r="L48" s="221"/>
      <c r="M48" s="218"/>
      <c r="N48" s="224"/>
      <c r="O48" s="120">
        <v>3</v>
      </c>
      <c r="P48" s="133"/>
      <c r="Q48" s="122" t="str">
        <f>IF(OR(R48="Preventivo",R48="Detectivo"),"Probabilidad",IF(R48="Correctivo","Impacto",""))</f>
        <v/>
      </c>
      <c r="R48" s="123"/>
      <c r="S48" s="123"/>
      <c r="T48" s="124" t="str">
        <f t="shared" si="53"/>
        <v/>
      </c>
      <c r="U48" s="123"/>
      <c r="V48" s="123"/>
      <c r="W48" s="123"/>
      <c r="X48" s="125" t="str">
        <f>IFERROR(IF(AND(Q47="Probabilidad",Q48="Probabilidad"),(Z47-(+Z47*T48)),IF(AND(Q47="Impacto",Q48="Probabilidad"),(Z46-(+Z46*T48)),IF(Q48="Impacto",Z47,""))),"")</f>
        <v/>
      </c>
      <c r="Y48" s="126" t="str">
        <f t="shared" si="1"/>
        <v/>
      </c>
      <c r="Z48" s="127" t="str">
        <f t="shared" si="54"/>
        <v/>
      </c>
      <c r="AA48" s="126" t="str">
        <f t="shared" si="3"/>
        <v/>
      </c>
      <c r="AB48" s="127" t="str">
        <f>IFERROR(IF(AND(Q47="Impacto",Q48="Impacto"),(AB47-(+AB47*T48)),IF(AND(Q47="Probabilidad",Q48="Impacto"),(AB46-(+AB46*T48)),IF(Q48="Probabilidad",AB47,""))),"")</f>
        <v/>
      </c>
      <c r="AC48" s="128" t="str">
        <f t="shared" si="55"/>
        <v/>
      </c>
      <c r="AD48" s="129"/>
      <c r="AE48" s="130"/>
      <c r="AF48" s="130"/>
      <c r="AG48" s="131"/>
      <c r="AH48" s="132"/>
      <c r="AI48" s="132"/>
      <c r="AJ48" s="130"/>
      <c r="AK48" s="13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row>
    <row r="49" spans="1:68" ht="151.5" hidden="1" customHeight="1" x14ac:dyDescent="0.3">
      <c r="A49" s="232"/>
      <c r="B49" s="235"/>
      <c r="C49" s="235"/>
      <c r="D49" s="235"/>
      <c r="E49" s="238"/>
      <c r="F49" s="235"/>
      <c r="G49" s="252"/>
      <c r="H49" s="221"/>
      <c r="I49" s="218"/>
      <c r="J49" s="256"/>
      <c r="K49" s="218">
        <f t="shared" ca="1" si="52"/>
        <v>0</v>
      </c>
      <c r="L49" s="221"/>
      <c r="M49" s="218"/>
      <c r="N49" s="224"/>
      <c r="O49" s="120">
        <v>4</v>
      </c>
      <c r="P49" s="121"/>
      <c r="Q49" s="122" t="str">
        <f t="shared" ref="Q49:Q51" si="56">IF(OR(R49="Preventivo",R49="Detectivo"),"Probabilidad",IF(R49="Correctivo","Impacto",""))</f>
        <v/>
      </c>
      <c r="R49" s="123"/>
      <c r="S49" s="123"/>
      <c r="T49" s="124" t="str">
        <f t="shared" si="53"/>
        <v/>
      </c>
      <c r="U49" s="123"/>
      <c r="V49" s="123"/>
      <c r="W49" s="123"/>
      <c r="X49" s="125" t="str">
        <f t="shared" ref="X49:X51" si="57">IFERROR(IF(AND(Q48="Probabilidad",Q49="Probabilidad"),(Z48-(+Z48*T49)),IF(AND(Q48="Impacto",Q49="Probabilidad"),(Z47-(+Z47*T49)),IF(Q49="Impacto",Z48,""))),"")</f>
        <v/>
      </c>
      <c r="Y49" s="126" t="str">
        <f t="shared" si="1"/>
        <v/>
      </c>
      <c r="Z49" s="127" t="str">
        <f t="shared" si="54"/>
        <v/>
      </c>
      <c r="AA49" s="126" t="str">
        <f t="shared" si="3"/>
        <v/>
      </c>
      <c r="AB49" s="127" t="str">
        <f t="shared" ref="AB49:AB51" si="58">IFERROR(IF(AND(Q48="Impacto",Q49="Impacto"),(AB48-(+AB48*T49)),IF(AND(Q48="Probabilidad",Q49="Impacto"),(AB47-(+AB47*T49)),IF(Q49="Probabilidad",AB48,""))),"")</f>
        <v/>
      </c>
      <c r="AC49" s="128"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29"/>
      <c r="AE49" s="130"/>
      <c r="AF49" s="130"/>
      <c r="AG49" s="131"/>
      <c r="AH49" s="132"/>
      <c r="AI49" s="132"/>
      <c r="AJ49" s="130"/>
      <c r="AK49" s="13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row>
    <row r="50" spans="1:68" ht="151.5" hidden="1" customHeight="1" x14ac:dyDescent="0.3">
      <c r="A50" s="232"/>
      <c r="B50" s="235"/>
      <c r="C50" s="235"/>
      <c r="D50" s="235"/>
      <c r="E50" s="238"/>
      <c r="F50" s="235"/>
      <c r="G50" s="252"/>
      <c r="H50" s="221"/>
      <c r="I50" s="218"/>
      <c r="J50" s="256"/>
      <c r="K50" s="218">
        <f t="shared" ca="1" si="52"/>
        <v>0</v>
      </c>
      <c r="L50" s="221"/>
      <c r="M50" s="218"/>
      <c r="N50" s="224"/>
      <c r="O50" s="120">
        <v>5</v>
      </c>
      <c r="P50" s="121"/>
      <c r="Q50" s="122" t="str">
        <f t="shared" si="56"/>
        <v/>
      </c>
      <c r="R50" s="123"/>
      <c r="S50" s="123"/>
      <c r="T50" s="124" t="str">
        <f t="shared" si="53"/>
        <v/>
      </c>
      <c r="U50" s="123"/>
      <c r="V50" s="123"/>
      <c r="W50" s="123"/>
      <c r="X50" s="125" t="str">
        <f t="shared" si="57"/>
        <v/>
      </c>
      <c r="Y50" s="126" t="str">
        <f t="shared" si="1"/>
        <v/>
      </c>
      <c r="Z50" s="127" t="str">
        <f t="shared" si="54"/>
        <v/>
      </c>
      <c r="AA50" s="126" t="str">
        <f t="shared" si="3"/>
        <v/>
      </c>
      <c r="AB50" s="127" t="str">
        <f t="shared" si="58"/>
        <v/>
      </c>
      <c r="AC50" s="128" t="str">
        <f t="shared" ref="AC50:AC51" si="5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29"/>
      <c r="AE50" s="130"/>
      <c r="AF50" s="130"/>
      <c r="AG50" s="131"/>
      <c r="AH50" s="132"/>
      <c r="AI50" s="132"/>
      <c r="AJ50" s="130"/>
      <c r="AK50" s="131"/>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row>
    <row r="51" spans="1:68" ht="151.5" hidden="1" customHeight="1" x14ac:dyDescent="0.3">
      <c r="A51" s="233"/>
      <c r="B51" s="236"/>
      <c r="C51" s="236"/>
      <c r="D51" s="236"/>
      <c r="E51" s="239"/>
      <c r="F51" s="236"/>
      <c r="G51" s="253"/>
      <c r="H51" s="222"/>
      <c r="I51" s="219"/>
      <c r="J51" s="257"/>
      <c r="K51" s="219">
        <f t="shared" ca="1" si="52"/>
        <v>0</v>
      </c>
      <c r="L51" s="222"/>
      <c r="M51" s="219"/>
      <c r="N51" s="225"/>
      <c r="O51" s="120">
        <v>6</v>
      </c>
      <c r="P51" s="121"/>
      <c r="Q51" s="122" t="str">
        <f t="shared" si="56"/>
        <v/>
      </c>
      <c r="R51" s="123"/>
      <c r="S51" s="123"/>
      <c r="T51" s="124" t="str">
        <f t="shared" si="53"/>
        <v/>
      </c>
      <c r="U51" s="123"/>
      <c r="V51" s="123"/>
      <c r="W51" s="123"/>
      <c r="X51" s="125" t="str">
        <f t="shared" si="57"/>
        <v/>
      </c>
      <c r="Y51" s="126" t="str">
        <f t="shared" si="1"/>
        <v/>
      </c>
      <c r="Z51" s="127" t="str">
        <f t="shared" si="54"/>
        <v/>
      </c>
      <c r="AA51" s="126" t="str">
        <f t="shared" si="3"/>
        <v/>
      </c>
      <c r="AB51" s="127" t="str">
        <f t="shared" si="58"/>
        <v/>
      </c>
      <c r="AC51" s="128" t="str">
        <f t="shared" si="59"/>
        <v/>
      </c>
      <c r="AD51" s="129"/>
      <c r="AE51" s="130"/>
      <c r="AF51" s="130"/>
      <c r="AG51" s="131"/>
      <c r="AH51" s="132"/>
      <c r="AI51" s="132"/>
      <c r="AJ51" s="130"/>
      <c r="AK51" s="131"/>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row>
    <row r="52" spans="1:68" ht="151.5" hidden="1" customHeight="1" x14ac:dyDescent="0.3">
      <c r="A52" s="231">
        <v>8</v>
      </c>
      <c r="B52" s="234"/>
      <c r="C52" s="234"/>
      <c r="D52" s="234"/>
      <c r="E52" s="237"/>
      <c r="F52" s="234"/>
      <c r="G52" s="251"/>
      <c r="H52" s="220" t="str">
        <f>IF(G52&lt;=0,"",IF(G52&lt;=2,"Muy Baja",IF(G52&lt;=24,"Baja",IF(G52&lt;=500,"Media",IF(G52&lt;=5000,"Alta","Muy Alta")))))</f>
        <v/>
      </c>
      <c r="I52" s="217" t="str">
        <f>IF(H52="","",IF(H52="Muy Baja",0.2,IF(H52="Baja",0.4,IF(H52="Media",0.6,IF(H52="Alta",0.8,IF(H52="Muy Alta",1,))))))</f>
        <v/>
      </c>
      <c r="J52" s="255"/>
      <c r="K52" s="217">
        <f>IF(NOT(ISERROR(MATCH(J52,'Tabla Impacto'!$B$221:$B$223,0))),'Tabla Impacto'!$F$223&amp;"Por favor no seleccionar los criterios de impacto(Afectación Económica o presupuestal y Pérdida Reputacional)",J52)</f>
        <v>0</v>
      </c>
      <c r="L52" s="220" t="str">
        <f>IF(OR(K52='Tabla Impacto'!$C$11,K52='Tabla Impacto'!$D$11),"Leve",IF(OR(K52='Tabla Impacto'!$C$12,K52='Tabla Impacto'!$D$12),"Menor",IF(OR(K52='Tabla Impacto'!$C$13,K52='Tabla Impacto'!$D$13),"Moderado",IF(OR(K52='Tabla Impacto'!$C$14,K52='Tabla Impacto'!$D$14),"Mayor",IF(OR(K52='Tabla Impacto'!$C$15,K52='Tabla Impacto'!$D$15),"Catastrófico","")))))</f>
        <v/>
      </c>
      <c r="M52" s="217" t="str">
        <f>IF(L52="","",IF(L52="Leve",0.2,IF(L52="Menor",0.4,IF(L52="Moderado",0.6,IF(L52="Mayor",0.8,IF(L52="Catastrófico",1,))))))</f>
        <v/>
      </c>
      <c r="N52" s="223"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0">
        <v>1</v>
      </c>
      <c r="P52" s="121"/>
      <c r="Q52" s="122" t="str">
        <f>IF(OR(R52="Preventivo",R52="Detectivo"),"Probabilidad",IF(R52="Correctivo","Impacto",""))</f>
        <v/>
      </c>
      <c r="R52" s="123"/>
      <c r="S52" s="123"/>
      <c r="T52" s="124" t="str">
        <f>IF(AND(R52="Preventivo",S52="Automático"),"50%",IF(AND(R52="Preventivo",S52="Manual"),"40%",IF(AND(R52="Detectivo",S52="Automático"),"40%",IF(AND(R52="Detectivo",S52="Manual"),"30%",IF(AND(R52="Correctivo",S52="Automático"),"35%",IF(AND(R52="Correctivo",S52="Manual"),"25%",""))))))</f>
        <v/>
      </c>
      <c r="U52" s="123"/>
      <c r="V52" s="123"/>
      <c r="W52" s="123"/>
      <c r="X52" s="125" t="str">
        <f>IFERROR(IF(Q52="Probabilidad",(I52-(+I52*T52)),IF(Q52="Impacto",I52,"")),"")</f>
        <v/>
      </c>
      <c r="Y52" s="126" t="str">
        <f>IFERROR(IF(X52="","",IF(X52&lt;=0.2,"Muy Baja",IF(X52&lt;=0.4,"Baja",IF(X52&lt;=0.6,"Media",IF(X52&lt;=0.8,"Alta","Muy Alta"))))),"")</f>
        <v/>
      </c>
      <c r="Z52" s="127" t="str">
        <f>+X52</f>
        <v/>
      </c>
      <c r="AA52" s="126" t="str">
        <f>IFERROR(IF(AB52="","",IF(AB52&lt;=0.2,"Leve",IF(AB52&lt;=0.4,"Menor",IF(AB52&lt;=0.6,"Moderado",IF(AB52&lt;=0.8,"Mayor","Catastrófico"))))),"")</f>
        <v/>
      </c>
      <c r="AB52" s="127" t="str">
        <f>IFERROR(IF(Q52="Impacto",(M52-(+M52*T52)),IF(Q52="Probabilidad",M52,"")),"")</f>
        <v/>
      </c>
      <c r="AC52" s="128"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29"/>
      <c r="AE52" s="130"/>
      <c r="AF52" s="130"/>
      <c r="AG52" s="131"/>
      <c r="AH52" s="132"/>
      <c r="AI52" s="132"/>
      <c r="AJ52" s="130"/>
      <c r="AK52" s="13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row>
    <row r="53" spans="1:68" ht="151.5" hidden="1" customHeight="1" x14ac:dyDescent="0.3">
      <c r="A53" s="232"/>
      <c r="B53" s="235"/>
      <c r="C53" s="235"/>
      <c r="D53" s="235"/>
      <c r="E53" s="238"/>
      <c r="F53" s="235"/>
      <c r="G53" s="252"/>
      <c r="H53" s="221"/>
      <c r="I53" s="218"/>
      <c r="J53" s="256"/>
      <c r="K53" s="218">
        <f ca="1">IF(NOT(ISERROR(MATCH(J53,_xlfn.ANCHORARRAY(E64),0))),I66&amp;"Por favor no seleccionar los criterios de impacto",J53)</f>
        <v>0</v>
      </c>
      <c r="L53" s="221"/>
      <c r="M53" s="218"/>
      <c r="N53" s="224"/>
      <c r="O53" s="120">
        <v>2</v>
      </c>
      <c r="P53" s="121"/>
      <c r="Q53" s="122" t="str">
        <f>IF(OR(R53="Preventivo",R53="Detectivo"),"Probabilidad",IF(R53="Correctivo","Impacto",""))</f>
        <v/>
      </c>
      <c r="R53" s="123"/>
      <c r="S53" s="123"/>
      <c r="T53" s="124" t="str">
        <f t="shared" ref="T53:T57" si="60">IF(AND(R53="Preventivo",S53="Automático"),"50%",IF(AND(R53="Preventivo",S53="Manual"),"40%",IF(AND(R53="Detectivo",S53="Automático"),"40%",IF(AND(R53="Detectivo",S53="Manual"),"30%",IF(AND(R53="Correctivo",S53="Automático"),"35%",IF(AND(R53="Correctivo",S53="Manual"),"25%",""))))))</f>
        <v/>
      </c>
      <c r="U53" s="123"/>
      <c r="V53" s="123"/>
      <c r="W53" s="123"/>
      <c r="X53" s="125" t="str">
        <f>IFERROR(IF(AND(Q52="Probabilidad",Q53="Probabilidad"),(Z52-(+Z52*T53)),IF(Q53="Probabilidad",(I52-(+I52*T53)),IF(Q53="Impacto",Z52,""))),"")</f>
        <v/>
      </c>
      <c r="Y53" s="126" t="str">
        <f t="shared" si="1"/>
        <v/>
      </c>
      <c r="Z53" s="127" t="str">
        <f t="shared" ref="Z53:Z57" si="61">+X53</f>
        <v/>
      </c>
      <c r="AA53" s="126" t="str">
        <f t="shared" si="3"/>
        <v/>
      </c>
      <c r="AB53" s="127" t="str">
        <f>IFERROR(IF(AND(Q52="Impacto",Q53="Impacto"),(AB52-(+AB52*T53)),IF(Q53="Impacto",(M52-(+M52*T53)),IF(Q53="Probabilidad",AB52,""))),"")</f>
        <v/>
      </c>
      <c r="AC53" s="128" t="str">
        <f t="shared" ref="AC53:AC54" si="6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29"/>
      <c r="AE53" s="130"/>
      <c r="AF53" s="130"/>
      <c r="AG53" s="131"/>
      <c r="AH53" s="132"/>
      <c r="AI53" s="132"/>
      <c r="AJ53" s="130"/>
      <c r="AK53" s="13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row>
    <row r="54" spans="1:68" ht="151.5" hidden="1" customHeight="1" x14ac:dyDescent="0.3">
      <c r="A54" s="232"/>
      <c r="B54" s="235"/>
      <c r="C54" s="235"/>
      <c r="D54" s="235"/>
      <c r="E54" s="238"/>
      <c r="F54" s="235"/>
      <c r="G54" s="252"/>
      <c r="H54" s="221"/>
      <c r="I54" s="218"/>
      <c r="J54" s="256"/>
      <c r="K54" s="218">
        <f ca="1">IF(NOT(ISERROR(MATCH(J54,_xlfn.ANCHORARRAY(E65),0))),I67&amp;"Por favor no seleccionar los criterios de impacto",J54)</f>
        <v>0</v>
      </c>
      <c r="L54" s="221"/>
      <c r="M54" s="218"/>
      <c r="N54" s="224"/>
      <c r="O54" s="120">
        <v>3</v>
      </c>
      <c r="P54" s="133"/>
      <c r="Q54" s="122" t="str">
        <f>IF(OR(R54="Preventivo",R54="Detectivo"),"Probabilidad",IF(R54="Correctivo","Impacto",""))</f>
        <v/>
      </c>
      <c r="R54" s="123"/>
      <c r="S54" s="123"/>
      <c r="T54" s="124" t="str">
        <f t="shared" si="60"/>
        <v/>
      </c>
      <c r="U54" s="123"/>
      <c r="V54" s="123"/>
      <c r="W54" s="123"/>
      <c r="X54" s="125" t="str">
        <f>IFERROR(IF(AND(Q53="Probabilidad",Q54="Probabilidad"),(Z53-(+Z53*T54)),IF(AND(Q53="Impacto",Q54="Probabilidad"),(Z52-(+Z52*T54)),IF(Q54="Impacto",Z53,""))),"")</f>
        <v/>
      </c>
      <c r="Y54" s="126" t="str">
        <f t="shared" si="1"/>
        <v/>
      </c>
      <c r="Z54" s="127" t="str">
        <f t="shared" si="61"/>
        <v/>
      </c>
      <c r="AA54" s="126" t="str">
        <f t="shared" si="3"/>
        <v/>
      </c>
      <c r="AB54" s="127" t="str">
        <f>IFERROR(IF(AND(Q53="Impacto",Q54="Impacto"),(AB53-(+AB53*T54)),IF(AND(Q53="Probabilidad",Q54="Impacto"),(AB52-(+AB52*T54)),IF(Q54="Probabilidad",AB53,""))),"")</f>
        <v/>
      </c>
      <c r="AC54" s="128" t="str">
        <f t="shared" si="62"/>
        <v/>
      </c>
      <c r="AD54" s="129"/>
      <c r="AE54" s="130"/>
      <c r="AF54" s="130"/>
      <c r="AG54" s="131"/>
      <c r="AH54" s="132"/>
      <c r="AI54" s="132"/>
      <c r="AJ54" s="130"/>
      <c r="AK54" s="13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row>
    <row r="55" spans="1:68" ht="151.5" hidden="1" customHeight="1" x14ac:dyDescent="0.3">
      <c r="A55" s="232"/>
      <c r="B55" s="235"/>
      <c r="C55" s="235"/>
      <c r="D55" s="235"/>
      <c r="E55" s="238"/>
      <c r="F55" s="235"/>
      <c r="G55" s="252"/>
      <c r="H55" s="221"/>
      <c r="I55" s="218"/>
      <c r="J55" s="256"/>
      <c r="K55" s="218">
        <f ca="1">IF(NOT(ISERROR(MATCH(J55,_xlfn.ANCHORARRAY(E66),0))),I68&amp;"Por favor no seleccionar los criterios de impacto",J55)</f>
        <v>0</v>
      </c>
      <c r="L55" s="221"/>
      <c r="M55" s="218"/>
      <c r="N55" s="224"/>
      <c r="O55" s="120">
        <v>4</v>
      </c>
      <c r="P55" s="121"/>
      <c r="Q55" s="122" t="str">
        <f t="shared" ref="Q55:Q57" si="63">IF(OR(R55="Preventivo",R55="Detectivo"),"Probabilidad",IF(R55="Correctivo","Impacto",""))</f>
        <v/>
      </c>
      <c r="R55" s="123"/>
      <c r="S55" s="123"/>
      <c r="T55" s="124" t="str">
        <f t="shared" si="60"/>
        <v/>
      </c>
      <c r="U55" s="123"/>
      <c r="V55" s="123"/>
      <c r="W55" s="123"/>
      <c r="X55" s="125" t="str">
        <f t="shared" ref="X55:X57" si="64">IFERROR(IF(AND(Q54="Probabilidad",Q55="Probabilidad"),(Z54-(+Z54*T55)),IF(AND(Q54="Impacto",Q55="Probabilidad"),(Z53-(+Z53*T55)),IF(Q55="Impacto",Z54,""))),"")</f>
        <v/>
      </c>
      <c r="Y55" s="126" t="str">
        <f t="shared" si="1"/>
        <v/>
      </c>
      <c r="Z55" s="127" t="str">
        <f t="shared" si="61"/>
        <v/>
      </c>
      <c r="AA55" s="126" t="str">
        <f t="shared" si="3"/>
        <v/>
      </c>
      <c r="AB55" s="127" t="str">
        <f t="shared" ref="AB55:AB57" si="65">IFERROR(IF(AND(Q54="Impacto",Q55="Impacto"),(AB54-(+AB54*T55)),IF(AND(Q54="Probabilidad",Q55="Impacto"),(AB53-(+AB53*T55)),IF(Q55="Probabilidad",AB54,""))),"")</f>
        <v/>
      </c>
      <c r="AC55" s="128"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29"/>
      <c r="AE55" s="130"/>
      <c r="AF55" s="130"/>
      <c r="AG55" s="131"/>
      <c r="AH55" s="132"/>
      <c r="AI55" s="132"/>
      <c r="AJ55" s="130"/>
      <c r="AK55" s="13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row>
    <row r="56" spans="1:68" ht="151.5" hidden="1" customHeight="1" x14ac:dyDescent="0.3">
      <c r="A56" s="232"/>
      <c r="B56" s="235"/>
      <c r="C56" s="235"/>
      <c r="D56" s="235"/>
      <c r="E56" s="238"/>
      <c r="F56" s="235"/>
      <c r="G56" s="252"/>
      <c r="H56" s="221"/>
      <c r="I56" s="218"/>
      <c r="J56" s="256"/>
      <c r="K56" s="218">
        <f ca="1">IF(NOT(ISERROR(MATCH(J56,_xlfn.ANCHORARRAY(E67),0))),I69&amp;"Por favor no seleccionar los criterios de impacto",J56)</f>
        <v>0</v>
      </c>
      <c r="L56" s="221"/>
      <c r="M56" s="218"/>
      <c r="N56" s="224"/>
      <c r="O56" s="120">
        <v>5</v>
      </c>
      <c r="P56" s="121"/>
      <c r="Q56" s="122" t="str">
        <f t="shared" si="63"/>
        <v/>
      </c>
      <c r="R56" s="123"/>
      <c r="S56" s="123"/>
      <c r="T56" s="124" t="str">
        <f t="shared" si="60"/>
        <v/>
      </c>
      <c r="U56" s="123"/>
      <c r="V56" s="123"/>
      <c r="W56" s="123"/>
      <c r="X56" s="125" t="str">
        <f t="shared" si="64"/>
        <v/>
      </c>
      <c r="Y56" s="126" t="str">
        <f t="shared" si="1"/>
        <v/>
      </c>
      <c r="Z56" s="127" t="str">
        <f t="shared" si="61"/>
        <v/>
      </c>
      <c r="AA56" s="126" t="str">
        <f t="shared" si="3"/>
        <v/>
      </c>
      <c r="AB56" s="127" t="str">
        <f t="shared" si="65"/>
        <v/>
      </c>
      <c r="AC56" s="128" t="str">
        <f t="shared" ref="AC56:AC57" si="6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29"/>
      <c r="AE56" s="130"/>
      <c r="AF56" s="130"/>
      <c r="AG56" s="131"/>
      <c r="AH56" s="132"/>
      <c r="AI56" s="132"/>
      <c r="AJ56" s="130"/>
      <c r="AK56" s="13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row>
    <row r="57" spans="1:68" ht="151.5" hidden="1" customHeight="1" x14ac:dyDescent="0.3">
      <c r="A57" s="233"/>
      <c r="B57" s="236"/>
      <c r="C57" s="236"/>
      <c r="D57" s="236"/>
      <c r="E57" s="239"/>
      <c r="F57" s="236"/>
      <c r="G57" s="253"/>
      <c r="H57" s="222"/>
      <c r="I57" s="219"/>
      <c r="J57" s="257"/>
      <c r="K57" s="219">
        <f ca="1">IF(NOT(ISERROR(MATCH(J57,_xlfn.ANCHORARRAY(E68),0))),I70&amp;"Por favor no seleccionar los criterios de impacto",J57)</f>
        <v>0</v>
      </c>
      <c r="L57" s="222"/>
      <c r="M57" s="219"/>
      <c r="N57" s="225"/>
      <c r="O57" s="120">
        <v>6</v>
      </c>
      <c r="P57" s="121"/>
      <c r="Q57" s="122" t="str">
        <f t="shared" si="63"/>
        <v/>
      </c>
      <c r="R57" s="123"/>
      <c r="S57" s="123"/>
      <c r="T57" s="124" t="str">
        <f t="shared" si="60"/>
        <v/>
      </c>
      <c r="U57" s="123"/>
      <c r="V57" s="123"/>
      <c r="W57" s="123"/>
      <c r="X57" s="125" t="str">
        <f t="shared" si="64"/>
        <v/>
      </c>
      <c r="Y57" s="126" t="str">
        <f t="shared" si="1"/>
        <v/>
      </c>
      <c r="Z57" s="127" t="str">
        <f t="shared" si="61"/>
        <v/>
      </c>
      <c r="AA57" s="126" t="str">
        <f t="shared" si="3"/>
        <v/>
      </c>
      <c r="AB57" s="127" t="str">
        <f t="shared" si="65"/>
        <v/>
      </c>
      <c r="AC57" s="128" t="str">
        <f t="shared" si="66"/>
        <v/>
      </c>
      <c r="AD57" s="129"/>
      <c r="AE57" s="130"/>
      <c r="AF57" s="130"/>
      <c r="AG57" s="131"/>
      <c r="AH57" s="132"/>
      <c r="AI57" s="132"/>
      <c r="AJ57" s="130"/>
      <c r="AK57" s="13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row>
    <row r="58" spans="1:68" ht="151.5" hidden="1" customHeight="1" x14ac:dyDescent="0.3">
      <c r="A58" s="231">
        <v>9</v>
      </c>
      <c r="B58" s="234"/>
      <c r="C58" s="234"/>
      <c r="D58" s="234"/>
      <c r="E58" s="237"/>
      <c r="F58" s="234"/>
      <c r="G58" s="251"/>
      <c r="H58" s="220" t="str">
        <f>IF(G58&lt;=0,"",IF(G58&lt;=2,"Muy Baja",IF(G58&lt;=24,"Baja",IF(G58&lt;=500,"Media",IF(G58&lt;=5000,"Alta","Muy Alta")))))</f>
        <v/>
      </c>
      <c r="I58" s="217" t="str">
        <f>IF(H58="","",IF(H58="Muy Baja",0.2,IF(H58="Baja",0.4,IF(H58="Media",0.6,IF(H58="Alta",0.8,IF(H58="Muy Alta",1,))))))</f>
        <v/>
      </c>
      <c r="J58" s="255"/>
      <c r="K58" s="217">
        <f>IF(NOT(ISERROR(MATCH(J58,'Tabla Impacto'!$B$221:$B$223,0))),'Tabla Impacto'!$F$223&amp;"Por favor no seleccionar los criterios de impacto(Afectación Económica o presupuestal y Pérdida Reputacional)",J58)</f>
        <v>0</v>
      </c>
      <c r="L58" s="220" t="str">
        <f>IF(OR(K58='Tabla Impacto'!$C$11,K58='Tabla Impacto'!$D$11),"Leve",IF(OR(K58='Tabla Impacto'!$C$12,K58='Tabla Impacto'!$D$12),"Menor",IF(OR(K58='Tabla Impacto'!$C$13,K58='Tabla Impacto'!$D$13),"Moderado",IF(OR(K58='Tabla Impacto'!$C$14,K58='Tabla Impacto'!$D$14),"Mayor",IF(OR(K58='Tabla Impacto'!$C$15,K58='Tabla Impacto'!$D$15),"Catastrófico","")))))</f>
        <v/>
      </c>
      <c r="M58" s="217" t="str">
        <f>IF(L58="","",IF(L58="Leve",0.2,IF(L58="Menor",0.4,IF(L58="Moderado",0.6,IF(L58="Mayor",0.8,IF(L58="Catastrófico",1,))))))</f>
        <v/>
      </c>
      <c r="N58" s="223"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0">
        <v>1</v>
      </c>
      <c r="P58" s="121"/>
      <c r="Q58" s="122" t="str">
        <f>IF(OR(R58="Preventivo",R58="Detectivo"),"Probabilidad",IF(R58="Correctivo","Impacto",""))</f>
        <v/>
      </c>
      <c r="R58" s="123"/>
      <c r="S58" s="123"/>
      <c r="T58" s="124" t="str">
        <f>IF(AND(R58="Preventivo",S58="Automático"),"50%",IF(AND(R58="Preventivo",S58="Manual"),"40%",IF(AND(R58="Detectivo",S58="Automático"),"40%",IF(AND(R58="Detectivo",S58="Manual"),"30%",IF(AND(R58="Correctivo",S58="Automático"),"35%",IF(AND(R58="Correctivo",S58="Manual"),"25%",""))))))</f>
        <v/>
      </c>
      <c r="U58" s="123"/>
      <c r="V58" s="123"/>
      <c r="W58" s="123"/>
      <c r="X58" s="125" t="str">
        <f>IFERROR(IF(Q58="Probabilidad",(I58-(+I58*T58)),IF(Q58="Impacto",I58,"")),"")</f>
        <v/>
      </c>
      <c r="Y58" s="126" t="str">
        <f>IFERROR(IF(X58="","",IF(X58&lt;=0.2,"Muy Baja",IF(X58&lt;=0.4,"Baja",IF(X58&lt;=0.6,"Media",IF(X58&lt;=0.8,"Alta","Muy Alta"))))),"")</f>
        <v/>
      </c>
      <c r="Z58" s="127" t="str">
        <f>+X58</f>
        <v/>
      </c>
      <c r="AA58" s="126" t="str">
        <f>IFERROR(IF(AB58="","",IF(AB58&lt;=0.2,"Leve",IF(AB58&lt;=0.4,"Menor",IF(AB58&lt;=0.6,"Moderado",IF(AB58&lt;=0.8,"Mayor","Catastrófico"))))),"")</f>
        <v/>
      </c>
      <c r="AB58" s="127" t="str">
        <f>IFERROR(IF(Q58="Impacto",(M58-(+M58*T58)),IF(Q58="Probabilidad",M58,"")),"")</f>
        <v/>
      </c>
      <c r="AC58" s="128"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29"/>
      <c r="AE58" s="130"/>
      <c r="AF58" s="130"/>
      <c r="AG58" s="131"/>
      <c r="AH58" s="132"/>
      <c r="AI58" s="132"/>
      <c r="AJ58" s="130"/>
      <c r="AK58" s="13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row>
    <row r="59" spans="1:68" ht="151.5" hidden="1" customHeight="1" x14ac:dyDescent="0.3">
      <c r="A59" s="232"/>
      <c r="B59" s="235"/>
      <c r="C59" s="235"/>
      <c r="D59" s="235"/>
      <c r="E59" s="238"/>
      <c r="F59" s="235"/>
      <c r="G59" s="252"/>
      <c r="H59" s="221"/>
      <c r="I59" s="218"/>
      <c r="J59" s="256"/>
      <c r="K59" s="218">
        <f ca="1">IF(NOT(ISERROR(MATCH(J59,_xlfn.ANCHORARRAY(E70),0))),I72&amp;"Por favor no seleccionar los criterios de impacto",J59)</f>
        <v>0</v>
      </c>
      <c r="L59" s="221"/>
      <c r="M59" s="218"/>
      <c r="N59" s="224"/>
      <c r="O59" s="120">
        <v>2</v>
      </c>
      <c r="P59" s="121"/>
      <c r="Q59" s="122" t="str">
        <f>IF(OR(R59="Preventivo",R59="Detectivo"),"Probabilidad",IF(R59="Correctivo","Impacto",""))</f>
        <v/>
      </c>
      <c r="R59" s="123"/>
      <c r="S59" s="123"/>
      <c r="T59" s="124" t="str">
        <f t="shared" ref="T59:T63" si="67">IF(AND(R59="Preventivo",S59="Automático"),"50%",IF(AND(R59="Preventivo",S59="Manual"),"40%",IF(AND(R59="Detectivo",S59="Automático"),"40%",IF(AND(R59="Detectivo",S59="Manual"),"30%",IF(AND(R59="Correctivo",S59="Automático"),"35%",IF(AND(R59="Correctivo",S59="Manual"),"25%",""))))))</f>
        <v/>
      </c>
      <c r="U59" s="123"/>
      <c r="V59" s="123"/>
      <c r="W59" s="123"/>
      <c r="X59" s="125" t="str">
        <f>IFERROR(IF(AND(Q58="Probabilidad",Q59="Probabilidad"),(Z58-(+Z58*T59)),IF(Q59="Probabilidad",(I58-(+I58*T59)),IF(Q59="Impacto",Z58,""))),"")</f>
        <v/>
      </c>
      <c r="Y59" s="126" t="str">
        <f t="shared" si="1"/>
        <v/>
      </c>
      <c r="Z59" s="127" t="str">
        <f t="shared" ref="Z59:Z63" si="68">+X59</f>
        <v/>
      </c>
      <c r="AA59" s="126" t="str">
        <f t="shared" si="3"/>
        <v/>
      </c>
      <c r="AB59" s="127" t="str">
        <f>IFERROR(IF(AND(Q58="Impacto",Q59="Impacto"),(AB58-(+AB58*T59)),IF(Q59="Impacto",(M58-(+M58*T59)),IF(Q59="Probabilidad",AB58,""))),"")</f>
        <v/>
      </c>
      <c r="AC59" s="128" t="str">
        <f t="shared" ref="AC59:AC60" si="6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29"/>
      <c r="AE59" s="130"/>
      <c r="AF59" s="130"/>
      <c r="AG59" s="131"/>
      <c r="AH59" s="132"/>
      <c r="AI59" s="132"/>
      <c r="AJ59" s="130"/>
      <c r="AK59" s="13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row>
    <row r="60" spans="1:68" ht="151.5" hidden="1" customHeight="1" x14ac:dyDescent="0.3">
      <c r="A60" s="232"/>
      <c r="B60" s="235"/>
      <c r="C60" s="235"/>
      <c r="D60" s="235"/>
      <c r="E60" s="238"/>
      <c r="F60" s="235"/>
      <c r="G60" s="252"/>
      <c r="H60" s="221"/>
      <c r="I60" s="218"/>
      <c r="J60" s="256"/>
      <c r="K60" s="218">
        <f ca="1">IF(NOT(ISERROR(MATCH(J60,_xlfn.ANCHORARRAY(E71),0))),I73&amp;"Por favor no seleccionar los criterios de impacto",J60)</f>
        <v>0</v>
      </c>
      <c r="L60" s="221"/>
      <c r="M60" s="218"/>
      <c r="N60" s="224"/>
      <c r="O60" s="120">
        <v>3</v>
      </c>
      <c r="P60" s="133"/>
      <c r="Q60" s="122" t="str">
        <f>IF(OR(R60="Preventivo",R60="Detectivo"),"Probabilidad",IF(R60="Correctivo","Impacto",""))</f>
        <v/>
      </c>
      <c r="R60" s="123"/>
      <c r="S60" s="123"/>
      <c r="T60" s="124" t="str">
        <f t="shared" si="67"/>
        <v/>
      </c>
      <c r="U60" s="123"/>
      <c r="V60" s="123"/>
      <c r="W60" s="123"/>
      <c r="X60" s="125" t="str">
        <f>IFERROR(IF(AND(Q59="Probabilidad",Q60="Probabilidad"),(Z59-(+Z59*T60)),IF(AND(Q59="Impacto",Q60="Probabilidad"),(Z58-(+Z58*T60)),IF(Q60="Impacto",Z59,""))),"")</f>
        <v/>
      </c>
      <c r="Y60" s="126" t="str">
        <f t="shared" si="1"/>
        <v/>
      </c>
      <c r="Z60" s="127" t="str">
        <f t="shared" si="68"/>
        <v/>
      </c>
      <c r="AA60" s="126" t="str">
        <f t="shared" si="3"/>
        <v/>
      </c>
      <c r="AB60" s="127" t="str">
        <f>IFERROR(IF(AND(Q59="Impacto",Q60="Impacto"),(AB59-(+AB59*T60)),IF(AND(Q59="Probabilidad",Q60="Impacto"),(AB58-(+AB58*T60)),IF(Q60="Probabilidad",AB59,""))),"")</f>
        <v/>
      </c>
      <c r="AC60" s="128" t="str">
        <f t="shared" si="69"/>
        <v/>
      </c>
      <c r="AD60" s="129"/>
      <c r="AE60" s="130"/>
      <c r="AF60" s="130"/>
      <c r="AG60" s="131"/>
      <c r="AH60" s="132"/>
      <c r="AI60" s="132"/>
      <c r="AJ60" s="130"/>
      <c r="AK60" s="13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row>
    <row r="61" spans="1:68" ht="151.5" hidden="1" customHeight="1" x14ac:dyDescent="0.3">
      <c r="A61" s="232"/>
      <c r="B61" s="235"/>
      <c r="C61" s="235"/>
      <c r="D61" s="235"/>
      <c r="E61" s="238"/>
      <c r="F61" s="235"/>
      <c r="G61" s="252"/>
      <c r="H61" s="221"/>
      <c r="I61" s="218"/>
      <c r="J61" s="256"/>
      <c r="K61" s="218">
        <f ca="1">IF(NOT(ISERROR(MATCH(J61,_xlfn.ANCHORARRAY(E72),0))),I74&amp;"Por favor no seleccionar los criterios de impacto",J61)</f>
        <v>0</v>
      </c>
      <c r="L61" s="221"/>
      <c r="M61" s="218"/>
      <c r="N61" s="224"/>
      <c r="O61" s="120">
        <v>4</v>
      </c>
      <c r="P61" s="121"/>
      <c r="Q61" s="122" t="str">
        <f t="shared" ref="Q61:Q63" si="70">IF(OR(R61="Preventivo",R61="Detectivo"),"Probabilidad",IF(R61="Correctivo","Impacto",""))</f>
        <v/>
      </c>
      <c r="R61" s="123"/>
      <c r="S61" s="123"/>
      <c r="T61" s="124" t="str">
        <f t="shared" si="67"/>
        <v/>
      </c>
      <c r="U61" s="123"/>
      <c r="V61" s="123"/>
      <c r="W61" s="123"/>
      <c r="X61" s="125" t="str">
        <f t="shared" ref="X61:X63" si="71">IFERROR(IF(AND(Q60="Probabilidad",Q61="Probabilidad"),(Z60-(+Z60*T61)),IF(AND(Q60="Impacto",Q61="Probabilidad"),(Z59-(+Z59*T61)),IF(Q61="Impacto",Z60,""))),"")</f>
        <v/>
      </c>
      <c r="Y61" s="126" t="str">
        <f t="shared" si="1"/>
        <v/>
      </c>
      <c r="Z61" s="127" t="str">
        <f t="shared" si="68"/>
        <v/>
      </c>
      <c r="AA61" s="126" t="str">
        <f t="shared" si="3"/>
        <v/>
      </c>
      <c r="AB61" s="127" t="str">
        <f t="shared" ref="AB61:AB63" si="72">IFERROR(IF(AND(Q60="Impacto",Q61="Impacto"),(AB60-(+AB60*T61)),IF(AND(Q60="Probabilidad",Q61="Impacto"),(AB59-(+AB59*T61)),IF(Q61="Probabilidad",AB60,""))),"")</f>
        <v/>
      </c>
      <c r="AC61" s="128"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29"/>
      <c r="AE61" s="130"/>
      <c r="AF61" s="130"/>
      <c r="AG61" s="131"/>
      <c r="AH61" s="132"/>
      <c r="AI61" s="132"/>
      <c r="AJ61" s="130"/>
      <c r="AK61" s="13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row>
    <row r="62" spans="1:68" ht="151.5" hidden="1" customHeight="1" x14ac:dyDescent="0.3">
      <c r="A62" s="232"/>
      <c r="B62" s="235"/>
      <c r="C62" s="235"/>
      <c r="D62" s="235"/>
      <c r="E62" s="238"/>
      <c r="F62" s="235"/>
      <c r="G62" s="252"/>
      <c r="H62" s="221"/>
      <c r="I62" s="218"/>
      <c r="J62" s="256"/>
      <c r="K62" s="218">
        <f ca="1">IF(NOT(ISERROR(MATCH(J62,_xlfn.ANCHORARRAY(E73),0))),I75&amp;"Por favor no seleccionar los criterios de impacto",J62)</f>
        <v>0</v>
      </c>
      <c r="L62" s="221"/>
      <c r="M62" s="218"/>
      <c r="N62" s="224"/>
      <c r="O62" s="120">
        <v>5</v>
      </c>
      <c r="P62" s="121"/>
      <c r="Q62" s="122" t="str">
        <f t="shared" si="70"/>
        <v/>
      </c>
      <c r="R62" s="123"/>
      <c r="S62" s="123"/>
      <c r="T62" s="124" t="str">
        <f t="shared" si="67"/>
        <v/>
      </c>
      <c r="U62" s="123"/>
      <c r="V62" s="123"/>
      <c r="W62" s="123"/>
      <c r="X62" s="125" t="str">
        <f t="shared" si="71"/>
        <v/>
      </c>
      <c r="Y62" s="126" t="str">
        <f t="shared" si="1"/>
        <v/>
      </c>
      <c r="Z62" s="127" t="str">
        <f t="shared" si="68"/>
        <v/>
      </c>
      <c r="AA62" s="126" t="str">
        <f t="shared" si="3"/>
        <v/>
      </c>
      <c r="AB62" s="127" t="str">
        <f t="shared" si="72"/>
        <v/>
      </c>
      <c r="AC62" s="128" t="str">
        <f t="shared" ref="AC62:AC63" si="7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29"/>
      <c r="AE62" s="130"/>
      <c r="AF62" s="130"/>
      <c r="AG62" s="131"/>
      <c r="AH62" s="132"/>
      <c r="AI62" s="132"/>
      <c r="AJ62" s="130"/>
      <c r="AK62" s="13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row>
    <row r="63" spans="1:68" ht="151.5" hidden="1" customHeight="1" x14ac:dyDescent="0.3">
      <c r="A63" s="233"/>
      <c r="B63" s="236"/>
      <c r="C63" s="236"/>
      <c r="D63" s="236"/>
      <c r="E63" s="239"/>
      <c r="F63" s="236"/>
      <c r="G63" s="253"/>
      <c r="H63" s="222"/>
      <c r="I63" s="219"/>
      <c r="J63" s="257"/>
      <c r="K63" s="219">
        <f ca="1">IF(NOT(ISERROR(MATCH(J63,_xlfn.ANCHORARRAY(E74),0))),I76&amp;"Por favor no seleccionar los criterios de impacto",J63)</f>
        <v>0</v>
      </c>
      <c r="L63" s="222"/>
      <c r="M63" s="219"/>
      <c r="N63" s="225"/>
      <c r="O63" s="120">
        <v>6</v>
      </c>
      <c r="P63" s="121"/>
      <c r="Q63" s="122" t="str">
        <f t="shared" si="70"/>
        <v/>
      </c>
      <c r="R63" s="123"/>
      <c r="S63" s="123"/>
      <c r="T63" s="124" t="str">
        <f t="shared" si="67"/>
        <v/>
      </c>
      <c r="U63" s="123"/>
      <c r="V63" s="123"/>
      <c r="W63" s="123"/>
      <c r="X63" s="125" t="str">
        <f t="shared" si="71"/>
        <v/>
      </c>
      <c r="Y63" s="126" t="str">
        <f t="shared" si="1"/>
        <v/>
      </c>
      <c r="Z63" s="127" t="str">
        <f t="shared" si="68"/>
        <v/>
      </c>
      <c r="AA63" s="126" t="str">
        <f t="shared" si="3"/>
        <v/>
      </c>
      <c r="AB63" s="127" t="str">
        <f t="shared" si="72"/>
        <v/>
      </c>
      <c r="AC63" s="128" t="str">
        <f t="shared" si="73"/>
        <v/>
      </c>
      <c r="AD63" s="129"/>
      <c r="AE63" s="130"/>
      <c r="AF63" s="130"/>
      <c r="AG63" s="131"/>
      <c r="AH63" s="132"/>
      <c r="AI63" s="132"/>
      <c r="AJ63" s="130"/>
      <c r="AK63" s="13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row>
    <row r="64" spans="1:68" ht="151.5" hidden="1" customHeight="1" x14ac:dyDescent="0.3">
      <c r="A64" s="231">
        <v>10</v>
      </c>
      <c r="B64" s="234"/>
      <c r="C64" s="234"/>
      <c r="D64" s="234"/>
      <c r="E64" s="237"/>
      <c r="F64" s="234"/>
      <c r="G64" s="251"/>
      <c r="H64" s="220" t="str">
        <f>IF(G64&lt;=0,"",IF(G64&lt;=2,"Muy Baja",IF(G64&lt;=24,"Baja",IF(G64&lt;=500,"Media",IF(G64&lt;=5000,"Alta","Muy Alta")))))</f>
        <v/>
      </c>
      <c r="I64" s="217" t="str">
        <f>IF(H64="","",IF(H64="Muy Baja",0.2,IF(H64="Baja",0.4,IF(H64="Media",0.6,IF(H64="Alta",0.8,IF(H64="Muy Alta",1,))))))</f>
        <v/>
      </c>
      <c r="J64" s="255"/>
      <c r="K64" s="217">
        <f>IF(NOT(ISERROR(MATCH(J64,'Tabla Impacto'!$B$221:$B$223,0))),'Tabla Impacto'!$F$223&amp;"Por favor no seleccionar los criterios de impacto(Afectación Económica o presupuestal y Pérdida Reputacional)",J64)</f>
        <v>0</v>
      </c>
      <c r="L64" s="220" t="str">
        <f>IF(OR(K64='Tabla Impacto'!$C$11,K64='Tabla Impacto'!$D$11),"Leve",IF(OR(K64='Tabla Impacto'!$C$12,K64='Tabla Impacto'!$D$12),"Menor",IF(OR(K64='Tabla Impacto'!$C$13,K64='Tabla Impacto'!$D$13),"Moderado",IF(OR(K64='Tabla Impacto'!$C$14,K64='Tabla Impacto'!$D$14),"Mayor",IF(OR(K64='Tabla Impacto'!$C$15,K64='Tabla Impacto'!$D$15),"Catastrófico","")))))</f>
        <v/>
      </c>
      <c r="M64" s="217" t="str">
        <f>IF(L64="","",IF(L64="Leve",0.2,IF(L64="Menor",0.4,IF(L64="Moderado",0.6,IF(L64="Mayor",0.8,IF(L64="Catastrófico",1,))))))</f>
        <v/>
      </c>
      <c r="N64" s="223"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0">
        <v>1</v>
      </c>
      <c r="P64" s="121"/>
      <c r="Q64" s="122" t="str">
        <f>IF(OR(R64="Preventivo",R64="Detectivo"),"Probabilidad",IF(R64="Correctivo","Impacto",""))</f>
        <v/>
      </c>
      <c r="R64" s="123"/>
      <c r="S64" s="123"/>
      <c r="T64" s="124" t="str">
        <f>IF(AND(R64="Preventivo",S64="Automático"),"50%",IF(AND(R64="Preventivo",S64="Manual"),"40%",IF(AND(R64="Detectivo",S64="Automático"),"40%",IF(AND(R64="Detectivo",S64="Manual"),"30%",IF(AND(R64="Correctivo",S64="Automático"),"35%",IF(AND(R64="Correctivo",S64="Manual"),"25%",""))))))</f>
        <v/>
      </c>
      <c r="U64" s="123"/>
      <c r="V64" s="123"/>
      <c r="W64" s="123"/>
      <c r="X64" s="125" t="str">
        <f>IFERROR(IF(Q64="Probabilidad",(I64-(+I64*T64)),IF(Q64="Impacto",I64,"")),"")</f>
        <v/>
      </c>
      <c r="Y64" s="126" t="str">
        <f>IFERROR(IF(X64="","",IF(X64&lt;=0.2,"Muy Baja",IF(X64&lt;=0.4,"Baja",IF(X64&lt;=0.6,"Media",IF(X64&lt;=0.8,"Alta","Muy Alta"))))),"")</f>
        <v/>
      </c>
      <c r="Z64" s="127" t="str">
        <f>+X64</f>
        <v/>
      </c>
      <c r="AA64" s="126" t="str">
        <f>IFERROR(IF(AB64="","",IF(AB64&lt;=0.2,"Leve",IF(AB64&lt;=0.4,"Menor",IF(AB64&lt;=0.6,"Moderado",IF(AB64&lt;=0.8,"Mayor","Catastrófico"))))),"")</f>
        <v/>
      </c>
      <c r="AB64" s="127" t="str">
        <f>IFERROR(IF(Q64="Impacto",(M64-(+M64*T64)),IF(Q64="Probabilidad",M64,"")),"")</f>
        <v/>
      </c>
      <c r="AC64" s="128"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29"/>
      <c r="AE64" s="130"/>
      <c r="AF64" s="130"/>
      <c r="AG64" s="131"/>
      <c r="AH64" s="132"/>
      <c r="AI64" s="132"/>
      <c r="AJ64" s="130"/>
      <c r="AK64" s="13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row>
    <row r="65" spans="1:37" ht="151.5" hidden="1" customHeight="1" x14ac:dyDescent="0.3">
      <c r="A65" s="232"/>
      <c r="B65" s="235"/>
      <c r="C65" s="235"/>
      <c r="D65" s="235"/>
      <c r="E65" s="238"/>
      <c r="F65" s="235"/>
      <c r="G65" s="252"/>
      <c r="H65" s="221"/>
      <c r="I65" s="218"/>
      <c r="J65" s="256"/>
      <c r="K65" s="218">
        <f ca="1">IF(NOT(ISERROR(MATCH(J65,_xlfn.ANCHORARRAY(E76),0))),I78&amp;"Por favor no seleccionar los criterios de impacto",J65)</f>
        <v>0</v>
      </c>
      <c r="L65" s="221"/>
      <c r="M65" s="218"/>
      <c r="N65" s="224"/>
      <c r="O65" s="120">
        <v>2</v>
      </c>
      <c r="P65" s="121"/>
      <c r="Q65" s="122" t="str">
        <f>IF(OR(R65="Preventivo",R65="Detectivo"),"Probabilidad",IF(R65="Correctivo","Impacto",""))</f>
        <v/>
      </c>
      <c r="R65" s="123"/>
      <c r="S65" s="123"/>
      <c r="T65" s="124" t="str">
        <f t="shared" ref="T65:T69" si="74">IF(AND(R65="Preventivo",S65="Automático"),"50%",IF(AND(R65="Preventivo",S65="Manual"),"40%",IF(AND(R65="Detectivo",S65="Automático"),"40%",IF(AND(R65="Detectivo",S65="Manual"),"30%",IF(AND(R65="Correctivo",S65="Automático"),"35%",IF(AND(R65="Correctivo",S65="Manual"),"25%",""))))))</f>
        <v/>
      </c>
      <c r="U65" s="123"/>
      <c r="V65" s="123"/>
      <c r="W65" s="123"/>
      <c r="X65" s="125" t="str">
        <f>IFERROR(IF(AND(Q64="Probabilidad",Q65="Probabilidad"),(Z64-(+Z64*T65)),IF(Q65="Probabilidad",(I64-(+I64*T65)),IF(Q65="Impacto",Z64,""))),"")</f>
        <v/>
      </c>
      <c r="Y65" s="126" t="str">
        <f t="shared" si="1"/>
        <v/>
      </c>
      <c r="Z65" s="127" t="str">
        <f t="shared" ref="Z65:Z69" si="75">+X65</f>
        <v/>
      </c>
      <c r="AA65" s="126" t="str">
        <f t="shared" si="3"/>
        <v/>
      </c>
      <c r="AB65" s="127" t="str">
        <f>IFERROR(IF(AND(Q64="Impacto",Q65="Impacto"),(AB64-(+AB64*T65)),IF(Q65="Impacto",(M64-(+M64*T65)),IF(Q65="Probabilidad",AB64,""))),"")</f>
        <v/>
      </c>
      <c r="AC65" s="128" t="str">
        <f t="shared" ref="AC65:AC66" si="7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29"/>
      <c r="AE65" s="130"/>
      <c r="AF65" s="130"/>
      <c r="AG65" s="131"/>
      <c r="AH65" s="132"/>
      <c r="AI65" s="132"/>
      <c r="AJ65" s="130"/>
      <c r="AK65" s="131"/>
    </row>
    <row r="66" spans="1:37" ht="151.5" hidden="1" customHeight="1" x14ac:dyDescent="0.3">
      <c r="A66" s="232"/>
      <c r="B66" s="235"/>
      <c r="C66" s="235"/>
      <c r="D66" s="235"/>
      <c r="E66" s="238"/>
      <c r="F66" s="235"/>
      <c r="G66" s="252"/>
      <c r="H66" s="221"/>
      <c r="I66" s="218"/>
      <c r="J66" s="256"/>
      <c r="K66" s="218">
        <f ca="1">IF(NOT(ISERROR(MATCH(J66,_xlfn.ANCHORARRAY(E77),0))),I79&amp;"Por favor no seleccionar los criterios de impacto",J66)</f>
        <v>0</v>
      </c>
      <c r="L66" s="221"/>
      <c r="M66" s="218"/>
      <c r="N66" s="224"/>
      <c r="O66" s="120">
        <v>3</v>
      </c>
      <c r="P66" s="133"/>
      <c r="Q66" s="122" t="str">
        <f>IF(OR(R66="Preventivo",R66="Detectivo"),"Probabilidad",IF(R66="Correctivo","Impacto",""))</f>
        <v/>
      </c>
      <c r="R66" s="123"/>
      <c r="S66" s="123"/>
      <c r="T66" s="124" t="str">
        <f t="shared" si="74"/>
        <v/>
      </c>
      <c r="U66" s="123"/>
      <c r="V66" s="123"/>
      <c r="W66" s="123"/>
      <c r="X66" s="125" t="str">
        <f>IFERROR(IF(AND(Q65="Probabilidad",Q66="Probabilidad"),(Z65-(+Z65*T66)),IF(AND(Q65="Impacto",Q66="Probabilidad"),(Z64-(+Z64*T66)),IF(Q66="Impacto",Z65,""))),"")</f>
        <v/>
      </c>
      <c r="Y66" s="126" t="str">
        <f t="shared" si="1"/>
        <v/>
      </c>
      <c r="Z66" s="127" t="str">
        <f t="shared" si="75"/>
        <v/>
      </c>
      <c r="AA66" s="126" t="str">
        <f t="shared" si="3"/>
        <v/>
      </c>
      <c r="AB66" s="127" t="str">
        <f>IFERROR(IF(AND(Q65="Impacto",Q66="Impacto"),(AB65-(+AB65*T66)),IF(AND(Q65="Probabilidad",Q66="Impacto"),(AB64-(+AB64*T66)),IF(Q66="Probabilidad",AB65,""))),"")</f>
        <v/>
      </c>
      <c r="AC66" s="128" t="str">
        <f t="shared" si="76"/>
        <v/>
      </c>
      <c r="AD66" s="129"/>
      <c r="AE66" s="130"/>
      <c r="AF66" s="130"/>
      <c r="AG66" s="131"/>
      <c r="AH66" s="132"/>
      <c r="AI66" s="132"/>
      <c r="AJ66" s="130"/>
      <c r="AK66" s="131"/>
    </row>
    <row r="67" spans="1:37" ht="151.5" hidden="1" customHeight="1" x14ac:dyDescent="0.3">
      <c r="A67" s="232"/>
      <c r="B67" s="235"/>
      <c r="C67" s="235"/>
      <c r="D67" s="235"/>
      <c r="E67" s="238"/>
      <c r="F67" s="235"/>
      <c r="G67" s="252"/>
      <c r="H67" s="221"/>
      <c r="I67" s="218"/>
      <c r="J67" s="256"/>
      <c r="K67" s="218">
        <f ca="1">IF(NOT(ISERROR(MATCH(J67,_xlfn.ANCHORARRAY(E78),0))),I80&amp;"Por favor no seleccionar los criterios de impacto",J67)</f>
        <v>0</v>
      </c>
      <c r="L67" s="221"/>
      <c r="M67" s="218"/>
      <c r="N67" s="224"/>
      <c r="O67" s="120">
        <v>4</v>
      </c>
      <c r="P67" s="121"/>
      <c r="Q67" s="122" t="str">
        <f t="shared" ref="Q67:Q69" si="77">IF(OR(R67="Preventivo",R67="Detectivo"),"Probabilidad",IF(R67="Correctivo","Impacto",""))</f>
        <v/>
      </c>
      <c r="R67" s="123"/>
      <c r="S67" s="123"/>
      <c r="T67" s="124" t="str">
        <f t="shared" si="74"/>
        <v/>
      </c>
      <c r="U67" s="123"/>
      <c r="V67" s="123"/>
      <c r="W67" s="123"/>
      <c r="X67" s="125" t="str">
        <f t="shared" ref="X67:X69" si="78">IFERROR(IF(AND(Q66="Probabilidad",Q67="Probabilidad"),(Z66-(+Z66*T67)),IF(AND(Q66="Impacto",Q67="Probabilidad"),(Z65-(+Z65*T67)),IF(Q67="Impacto",Z66,""))),"")</f>
        <v/>
      </c>
      <c r="Y67" s="126" t="str">
        <f t="shared" si="1"/>
        <v/>
      </c>
      <c r="Z67" s="127" t="str">
        <f t="shared" si="75"/>
        <v/>
      </c>
      <c r="AA67" s="126" t="str">
        <f t="shared" si="3"/>
        <v/>
      </c>
      <c r="AB67" s="127" t="str">
        <f t="shared" ref="AB67:AB69" si="79">IFERROR(IF(AND(Q66="Impacto",Q67="Impacto"),(AB66-(+AB66*T67)),IF(AND(Q66="Probabilidad",Q67="Impacto"),(AB65-(+AB65*T67)),IF(Q67="Probabilidad",AB66,""))),"")</f>
        <v/>
      </c>
      <c r="AC67" s="128"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29"/>
      <c r="AE67" s="130"/>
      <c r="AF67" s="130"/>
      <c r="AG67" s="131"/>
      <c r="AH67" s="132"/>
      <c r="AI67" s="132"/>
      <c r="AJ67" s="130"/>
      <c r="AK67" s="131"/>
    </row>
    <row r="68" spans="1:37" ht="151.5" hidden="1" customHeight="1" x14ac:dyDescent="0.3">
      <c r="A68" s="232"/>
      <c r="B68" s="235"/>
      <c r="C68" s="235"/>
      <c r="D68" s="235"/>
      <c r="E68" s="238"/>
      <c r="F68" s="235"/>
      <c r="G68" s="252"/>
      <c r="H68" s="221"/>
      <c r="I68" s="218"/>
      <c r="J68" s="256"/>
      <c r="K68" s="218">
        <f ca="1">IF(NOT(ISERROR(MATCH(J68,_xlfn.ANCHORARRAY(E79),0))),I81&amp;"Por favor no seleccionar los criterios de impacto",J68)</f>
        <v>0</v>
      </c>
      <c r="L68" s="221"/>
      <c r="M68" s="218"/>
      <c r="N68" s="224"/>
      <c r="O68" s="120">
        <v>5</v>
      </c>
      <c r="P68" s="121"/>
      <c r="Q68" s="122" t="str">
        <f t="shared" si="77"/>
        <v/>
      </c>
      <c r="R68" s="123"/>
      <c r="S68" s="123"/>
      <c r="T68" s="124" t="str">
        <f t="shared" si="74"/>
        <v/>
      </c>
      <c r="U68" s="123"/>
      <c r="V68" s="123"/>
      <c r="W68" s="123"/>
      <c r="X68" s="125" t="str">
        <f t="shared" si="78"/>
        <v/>
      </c>
      <c r="Y68" s="126" t="str">
        <f t="shared" si="1"/>
        <v/>
      </c>
      <c r="Z68" s="127" t="str">
        <f t="shared" si="75"/>
        <v/>
      </c>
      <c r="AA68" s="126" t="str">
        <f t="shared" si="3"/>
        <v/>
      </c>
      <c r="AB68" s="127" t="str">
        <f t="shared" si="79"/>
        <v/>
      </c>
      <c r="AC68" s="128" t="str">
        <f t="shared" ref="AC68:AC69" si="8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29"/>
      <c r="AE68" s="130"/>
      <c r="AF68" s="130"/>
      <c r="AG68" s="131"/>
      <c r="AH68" s="132"/>
      <c r="AI68" s="132"/>
      <c r="AJ68" s="130"/>
      <c r="AK68" s="131"/>
    </row>
    <row r="69" spans="1:37" hidden="1" x14ac:dyDescent="0.3">
      <c r="A69" s="233"/>
      <c r="B69" s="236"/>
      <c r="C69" s="236"/>
      <c r="D69" s="236"/>
      <c r="E69" s="239"/>
      <c r="F69" s="236"/>
      <c r="G69" s="253"/>
      <c r="H69" s="222"/>
      <c r="I69" s="219"/>
      <c r="J69" s="257"/>
      <c r="K69" s="219">
        <f ca="1">IF(NOT(ISERROR(MATCH(J69,_xlfn.ANCHORARRAY(E80),0))),I82&amp;"Por favor no seleccionar los criterios de impacto",J69)</f>
        <v>0</v>
      </c>
      <c r="L69" s="222"/>
      <c r="M69" s="219"/>
      <c r="N69" s="225"/>
      <c r="O69" s="120">
        <v>6</v>
      </c>
      <c r="P69" s="121"/>
      <c r="Q69" s="122" t="str">
        <f t="shared" si="77"/>
        <v/>
      </c>
      <c r="R69" s="123"/>
      <c r="S69" s="123"/>
      <c r="T69" s="124" t="str">
        <f t="shared" si="74"/>
        <v/>
      </c>
      <c r="U69" s="123"/>
      <c r="V69" s="123"/>
      <c r="W69" s="123"/>
      <c r="X69" s="125" t="str">
        <f t="shared" si="78"/>
        <v/>
      </c>
      <c r="Y69" s="126" t="str">
        <f t="shared" si="1"/>
        <v/>
      </c>
      <c r="Z69" s="127" t="str">
        <f t="shared" si="75"/>
        <v/>
      </c>
      <c r="AA69" s="126" t="str">
        <f t="shared" si="3"/>
        <v/>
      </c>
      <c r="AB69" s="127" t="str">
        <f t="shared" si="79"/>
        <v/>
      </c>
      <c r="AC69" s="128" t="str">
        <f t="shared" si="80"/>
        <v/>
      </c>
      <c r="AD69" s="129"/>
      <c r="AE69" s="130"/>
      <c r="AF69" s="130"/>
      <c r="AG69" s="131"/>
      <c r="AH69" s="132"/>
      <c r="AI69" s="132"/>
      <c r="AJ69" s="130"/>
      <c r="AK69" s="131"/>
    </row>
    <row r="70" spans="1:37" ht="49.5" customHeight="1" x14ac:dyDescent="0.3">
      <c r="A70" s="5"/>
      <c r="B70" s="261" t="s">
        <v>130</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3"/>
    </row>
    <row r="72" spans="1:37" x14ac:dyDescent="0.3">
      <c r="A72" s="1"/>
      <c r="B72" s="22" t="s">
        <v>142</v>
      </c>
      <c r="C72" s="1"/>
      <c r="D72" s="1"/>
      <c r="F72" s="1"/>
    </row>
  </sheetData>
  <sheetProtection algorithmName="SHA-512" hashValue="yMnNi9SJp06RlnAhbFS6p0QuKvFV7GDMWFHB4l7NvAFo1WNYLhQVSCzxi++Eggdgvpir6zn9UD/dMnz4yY7wmA==" saltValue="mjyoN5+VlX9OPgoWZke6aw==" spinCount="100000" sheet="1" objects="1" scenarios="1" selectLockedCells="1" selectUnlockedCells="1"/>
  <dataConsolidate/>
  <mergeCells count="197">
    <mergeCell ref="A1:D2"/>
    <mergeCell ref="A7:G7"/>
    <mergeCell ref="H7:N7"/>
    <mergeCell ref="O7:W7"/>
    <mergeCell ref="X7:AD7"/>
    <mergeCell ref="AE7:AK7"/>
    <mergeCell ref="A4:B4"/>
    <mergeCell ref="A5:B5"/>
    <mergeCell ref="A6:B6"/>
    <mergeCell ref="E1:AI1"/>
    <mergeCell ref="AJ1:AK1"/>
    <mergeCell ref="E2:AI2"/>
    <mergeCell ref="AJ2:AK2"/>
    <mergeCell ref="C4:AK4"/>
    <mergeCell ref="B70:AK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A22:A27"/>
    <mergeCell ref="B22:B27"/>
    <mergeCell ref="C22:C27"/>
    <mergeCell ref="D22:D27"/>
    <mergeCell ref="E22:E27"/>
    <mergeCell ref="F22:F27"/>
    <mergeCell ref="G22:G27"/>
    <mergeCell ref="H22:H27"/>
    <mergeCell ref="I22:I27"/>
    <mergeCell ref="C5:AK5"/>
    <mergeCell ref="C6:AK6"/>
    <mergeCell ref="F16:F21"/>
    <mergeCell ref="G16:G21"/>
    <mergeCell ref="H16:H21"/>
    <mergeCell ref="I16:I21"/>
    <mergeCell ref="J16:J21"/>
    <mergeCell ref="AD8:AD9"/>
    <mergeCell ref="O8:O9"/>
    <mergeCell ref="AC8:AC9"/>
    <mergeCell ref="AB8:AB9"/>
    <mergeCell ref="X8:X9"/>
    <mergeCell ref="P8:P9"/>
    <mergeCell ref="N8:N9"/>
    <mergeCell ref="J8:J9"/>
    <mergeCell ref="K8:K9"/>
    <mergeCell ref="Q8:Q9"/>
    <mergeCell ref="R8:W8"/>
    <mergeCell ref="G8:G9"/>
    <mergeCell ref="H8:H9"/>
    <mergeCell ref="A16:A21"/>
    <mergeCell ref="B16:B21"/>
    <mergeCell ref="C16:C21"/>
    <mergeCell ref="D16:D21"/>
    <mergeCell ref="E16:E21"/>
    <mergeCell ref="A8:A9"/>
    <mergeCell ref="F8:F9"/>
    <mergeCell ref="E8:E9"/>
    <mergeCell ref="D8:D9"/>
    <mergeCell ref="C8:C9"/>
    <mergeCell ref="A10:A15"/>
    <mergeCell ref="E10:E15"/>
    <mergeCell ref="B8:B9"/>
    <mergeCell ref="F10:F15"/>
    <mergeCell ref="K16:K21"/>
    <mergeCell ref="L16:L21"/>
    <mergeCell ref="M16:M21"/>
    <mergeCell ref="N16:N21"/>
    <mergeCell ref="AF8:AF9"/>
    <mergeCell ref="AA8:AA9"/>
    <mergeCell ref="Y8:Y9"/>
    <mergeCell ref="Z8:Z9"/>
    <mergeCell ref="L8:L9"/>
    <mergeCell ref="M8:M9"/>
    <mergeCell ref="N10:N15"/>
    <mergeCell ref="AE8:AE9"/>
    <mergeCell ref="G10:G15"/>
    <mergeCell ref="H10:H15"/>
    <mergeCell ref="B10:B15"/>
    <mergeCell ref="C10:C15"/>
    <mergeCell ref="D10:D15"/>
    <mergeCell ref="AK8:AK9"/>
    <mergeCell ref="AJ8:AJ9"/>
    <mergeCell ref="AI8:AI9"/>
    <mergeCell ref="AH8:AH9"/>
    <mergeCell ref="AG8:AG9"/>
    <mergeCell ref="AO7:AQ7"/>
    <mergeCell ref="AO8:AO9"/>
    <mergeCell ref="AP8:AP9"/>
    <mergeCell ref="AQ8:AQ9"/>
    <mergeCell ref="AL7:AN7"/>
    <mergeCell ref="AM8:AM9"/>
    <mergeCell ref="AN8:AN9"/>
    <mergeCell ref="AL8:AL9"/>
    <mergeCell ref="I10:I15"/>
    <mergeCell ref="J10:J15"/>
    <mergeCell ref="K10:K15"/>
    <mergeCell ref="L10:L15"/>
    <mergeCell ref="M10:M15"/>
    <mergeCell ref="I8:I9"/>
  </mergeCells>
  <conditionalFormatting sqref="H10 H16">
    <cfRule type="cellIs" dxfId="108" priority="319" operator="equal">
      <formula>"Muy Alta"</formula>
    </cfRule>
    <cfRule type="cellIs" dxfId="107" priority="320" operator="equal">
      <formula>"Alta"</formula>
    </cfRule>
    <cfRule type="cellIs" dxfId="106" priority="321" operator="equal">
      <formula>"Media"</formula>
    </cfRule>
    <cfRule type="cellIs" dxfId="105" priority="322" operator="equal">
      <formula>"Baja"</formula>
    </cfRule>
    <cfRule type="cellIs" dxfId="104" priority="323" operator="equal">
      <formula>"Muy Baja"</formula>
    </cfRule>
  </conditionalFormatting>
  <conditionalFormatting sqref="H22">
    <cfRule type="cellIs" dxfId="103" priority="221" operator="equal">
      <formula>"Muy Alta"</formula>
    </cfRule>
    <cfRule type="cellIs" dxfId="102" priority="222" operator="equal">
      <formula>"Alta"</formula>
    </cfRule>
    <cfRule type="cellIs" dxfId="101" priority="223" operator="equal">
      <formula>"Media"</formula>
    </cfRule>
    <cfRule type="cellIs" dxfId="100" priority="224" operator="equal">
      <formula>"Baja"</formula>
    </cfRule>
    <cfRule type="cellIs" dxfId="99" priority="225" operator="equal">
      <formula>"Muy Baja"</formula>
    </cfRule>
  </conditionalFormatting>
  <conditionalFormatting sqref="H28">
    <cfRule type="cellIs" dxfId="98" priority="193" operator="equal">
      <formula>"Muy Alta"</formula>
    </cfRule>
    <cfRule type="cellIs" dxfId="97" priority="194" operator="equal">
      <formula>"Alta"</formula>
    </cfRule>
    <cfRule type="cellIs" dxfId="96" priority="195" operator="equal">
      <formula>"Media"</formula>
    </cfRule>
    <cfRule type="cellIs" dxfId="95" priority="196" operator="equal">
      <formula>"Baja"</formula>
    </cfRule>
    <cfRule type="cellIs" dxfId="94" priority="197" operator="equal">
      <formula>"Muy Baja"</formula>
    </cfRule>
  </conditionalFormatting>
  <conditionalFormatting sqref="H34">
    <cfRule type="cellIs" dxfId="93" priority="165" operator="equal">
      <formula>"Muy Alta"</formula>
    </cfRule>
    <cfRule type="cellIs" dxfId="92" priority="166" operator="equal">
      <formula>"Alta"</formula>
    </cfRule>
    <cfRule type="cellIs" dxfId="91" priority="167" operator="equal">
      <formula>"Media"</formula>
    </cfRule>
    <cfRule type="cellIs" dxfId="90" priority="168" operator="equal">
      <formula>"Baja"</formula>
    </cfRule>
    <cfRule type="cellIs" dxfId="89" priority="169" operator="equal">
      <formula>"Muy Baja"</formula>
    </cfRule>
  </conditionalFormatting>
  <conditionalFormatting sqref="H40">
    <cfRule type="cellIs" dxfId="88" priority="137" operator="equal">
      <formula>"Muy Alta"</formula>
    </cfRule>
    <cfRule type="cellIs" dxfId="87" priority="138" operator="equal">
      <formula>"Alta"</formula>
    </cfRule>
    <cfRule type="cellIs" dxfId="86" priority="139" operator="equal">
      <formula>"Media"</formula>
    </cfRule>
    <cfRule type="cellIs" dxfId="85" priority="140" operator="equal">
      <formula>"Baja"</formula>
    </cfRule>
    <cfRule type="cellIs" dxfId="84" priority="141" operator="equal">
      <formula>"Muy Baja"</formula>
    </cfRule>
  </conditionalFormatting>
  <conditionalFormatting sqref="H46">
    <cfRule type="cellIs" dxfId="83" priority="109" operator="equal">
      <formula>"Muy Alta"</formula>
    </cfRule>
    <cfRule type="cellIs" dxfId="82" priority="110" operator="equal">
      <formula>"Alta"</formula>
    </cfRule>
    <cfRule type="cellIs" dxfId="81" priority="111" operator="equal">
      <formula>"Media"</formula>
    </cfRule>
    <cfRule type="cellIs" dxfId="80" priority="112" operator="equal">
      <formula>"Baja"</formula>
    </cfRule>
    <cfRule type="cellIs" dxfId="79" priority="113" operator="equal">
      <formula>"Muy Baja"</formula>
    </cfRule>
  </conditionalFormatting>
  <conditionalFormatting sqref="H52">
    <cfRule type="cellIs" dxfId="78" priority="81" operator="equal">
      <formula>"Muy Alta"</formula>
    </cfRule>
    <cfRule type="cellIs" dxfId="77" priority="82" operator="equal">
      <formula>"Alta"</formula>
    </cfRule>
    <cfRule type="cellIs" dxfId="76" priority="83" operator="equal">
      <formula>"Media"</formula>
    </cfRule>
    <cfRule type="cellIs" dxfId="75" priority="84" operator="equal">
      <formula>"Baja"</formula>
    </cfRule>
    <cfRule type="cellIs" dxfId="74" priority="85" operator="equal">
      <formula>"Muy Baja"</formula>
    </cfRule>
  </conditionalFormatting>
  <conditionalFormatting sqref="H58">
    <cfRule type="cellIs" dxfId="73" priority="53" operator="equal">
      <formula>"Muy Alta"</formula>
    </cfRule>
    <cfRule type="cellIs" dxfId="72" priority="54" operator="equal">
      <formula>"Alta"</formula>
    </cfRule>
    <cfRule type="cellIs" dxfId="71" priority="55" operator="equal">
      <formula>"Media"</formula>
    </cfRule>
    <cfRule type="cellIs" dxfId="70" priority="56" operator="equal">
      <formula>"Baja"</formula>
    </cfRule>
    <cfRule type="cellIs" dxfId="69" priority="57" operator="equal">
      <formula>"Muy Baja"</formula>
    </cfRule>
  </conditionalFormatting>
  <conditionalFormatting sqref="H64">
    <cfRule type="cellIs" dxfId="68" priority="25" operator="equal">
      <formula>"Muy Alta"</formula>
    </cfRule>
    <cfRule type="cellIs" dxfId="67" priority="26" operator="equal">
      <formula>"Alta"</formula>
    </cfRule>
    <cfRule type="cellIs" dxfId="66" priority="27" operator="equal">
      <formula>"Media"</formula>
    </cfRule>
    <cfRule type="cellIs" dxfId="65" priority="28" operator="equal">
      <formula>"Baja"</formula>
    </cfRule>
    <cfRule type="cellIs" dxfId="64" priority="29" operator="equal">
      <formula>"Muy Baja"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4" operator="equal">
      <formula>"Catastrófico"</formula>
    </cfRule>
    <cfRule type="cellIs" dxfId="61" priority="315" operator="equal">
      <formula>"Mayor"</formula>
    </cfRule>
    <cfRule type="cellIs" dxfId="60" priority="316" operator="equal">
      <formula>"Moderado"</formula>
    </cfRule>
    <cfRule type="cellIs" dxfId="59" priority="317" operator="equal">
      <formula>"Menor"</formula>
    </cfRule>
    <cfRule type="cellIs" dxfId="58" priority="318" operator="equal">
      <formula>"Leve"</formula>
    </cfRule>
  </conditionalFormatting>
  <conditionalFormatting sqref="N10">
    <cfRule type="cellIs" dxfId="57" priority="310" operator="equal">
      <formula>"Extremo"</formula>
    </cfRule>
    <cfRule type="cellIs" dxfId="56" priority="311" operator="equal">
      <formula>"Alto"</formula>
    </cfRule>
    <cfRule type="cellIs" dxfId="55" priority="312" operator="equal">
      <formula>"Moderado"</formula>
    </cfRule>
    <cfRule type="cellIs" dxfId="54" priority="313" operator="equal">
      <formula>"Bajo"</formula>
    </cfRule>
  </conditionalFormatting>
  <conditionalFormatting sqref="N16">
    <cfRule type="cellIs" dxfId="53" priority="240" operator="equal">
      <formula>"Extremo"</formula>
    </cfRule>
    <cfRule type="cellIs" dxfId="52" priority="241" operator="equal">
      <formula>"Alto"</formula>
    </cfRule>
    <cfRule type="cellIs" dxfId="51" priority="242" operator="equal">
      <formula>"Moderado"</formula>
    </cfRule>
    <cfRule type="cellIs" dxfId="50" priority="243" operator="equal">
      <formula>"Bajo"</formula>
    </cfRule>
  </conditionalFormatting>
  <conditionalFormatting sqref="N22">
    <cfRule type="cellIs" dxfId="49" priority="212" operator="equal">
      <formula>"Extremo"</formula>
    </cfRule>
    <cfRule type="cellIs" dxfId="48" priority="213" operator="equal">
      <formula>"Alto"</formula>
    </cfRule>
    <cfRule type="cellIs" dxfId="47" priority="214" operator="equal">
      <formula>"Moderado"</formula>
    </cfRule>
    <cfRule type="cellIs" dxfId="46" priority="215" operator="equal">
      <formula>"Bajo"</formula>
    </cfRule>
  </conditionalFormatting>
  <conditionalFormatting sqref="N28">
    <cfRule type="cellIs" dxfId="45" priority="184" operator="equal">
      <formula>"Extremo"</formula>
    </cfRule>
    <cfRule type="cellIs" dxfId="44" priority="185" operator="equal">
      <formula>"Alto"</formula>
    </cfRule>
    <cfRule type="cellIs" dxfId="43" priority="186" operator="equal">
      <formula>"Moderado"</formula>
    </cfRule>
    <cfRule type="cellIs" dxfId="42" priority="187" operator="equal">
      <formula>"Bajo"</formula>
    </cfRule>
  </conditionalFormatting>
  <conditionalFormatting sqref="N34">
    <cfRule type="cellIs" dxfId="41" priority="156" operator="equal">
      <formula>"Extremo"</formula>
    </cfRule>
    <cfRule type="cellIs" dxfId="40" priority="157" operator="equal">
      <formula>"Alto"</formula>
    </cfRule>
    <cfRule type="cellIs" dxfId="39" priority="158" operator="equal">
      <formula>"Moderado"</formula>
    </cfRule>
    <cfRule type="cellIs" dxfId="38" priority="159" operator="equal">
      <formula>"Bajo"</formula>
    </cfRule>
  </conditionalFormatting>
  <conditionalFormatting sqref="N40">
    <cfRule type="cellIs" dxfId="37" priority="128" operator="equal">
      <formula>"Extremo"</formula>
    </cfRule>
    <cfRule type="cellIs" dxfId="36" priority="129" operator="equal">
      <formula>"Alto"</formula>
    </cfRule>
    <cfRule type="cellIs" dxfId="35" priority="130" operator="equal">
      <formula>"Moderado"</formula>
    </cfRule>
    <cfRule type="cellIs" dxfId="34" priority="131" operator="equal">
      <formula>"Bajo"</formula>
    </cfRule>
  </conditionalFormatting>
  <conditionalFormatting sqref="N46">
    <cfRule type="cellIs" dxfId="33" priority="100" operator="equal">
      <formula>"Extremo"</formula>
    </cfRule>
    <cfRule type="cellIs" dxfId="32" priority="101" operator="equal">
      <formula>"Alto"</formula>
    </cfRule>
    <cfRule type="cellIs" dxfId="31" priority="102" operator="equal">
      <formula>"Moderado"</formula>
    </cfRule>
    <cfRule type="cellIs" dxfId="30" priority="103" operator="equal">
      <formula>"Bajo"</formula>
    </cfRule>
  </conditionalFormatting>
  <conditionalFormatting sqref="N52">
    <cfRule type="cellIs" dxfId="29" priority="72" operator="equal">
      <formula>"Extremo"</formula>
    </cfRule>
    <cfRule type="cellIs" dxfId="28" priority="73" operator="equal">
      <formula>"Alto"</formula>
    </cfRule>
    <cfRule type="cellIs" dxfId="27" priority="74" operator="equal">
      <formula>"Moderado"</formula>
    </cfRule>
    <cfRule type="cellIs" dxfId="26" priority="75" operator="equal">
      <formula>"Bajo"</formula>
    </cfRule>
  </conditionalFormatting>
  <conditionalFormatting sqref="N58">
    <cfRule type="cellIs" dxfId="25" priority="44" operator="equal">
      <formula>"Extremo"</formula>
    </cfRule>
    <cfRule type="cellIs" dxfId="24" priority="45" operator="equal">
      <formula>"Alto"</formula>
    </cfRule>
    <cfRule type="cellIs" dxfId="23" priority="46" operator="equal">
      <formula>"Moderado"</formula>
    </cfRule>
    <cfRule type="cellIs" dxfId="22" priority="47" operator="equal">
      <formula>"Bajo"</formula>
    </cfRule>
  </conditionalFormatting>
  <conditionalFormatting sqref="N64">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Y10:Y69">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0:AA69">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0:AC69">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2">
    <dataValidation showInputMessage="1" showErrorMessage="1" error="Recuerde que las acciones se generan bajo la medida de mitigar el riesgo" sqref="AG22 AG28 AG10:AG16"/>
    <dataValidation allowBlank="1" showInputMessage="1" showErrorMessage="1" error="Recuerde que las acciones se generan bajo la medida de mitigar el riesgo" sqref="AG23:AG27 AG17:AG21 AF17:AF28 AE10:AE28 AH10:AI28"/>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AK67:AK68 AK16:AK17 AK19:AK20 AK22:AK23 AK25:AK26 AK28:AK29 AK31:AK32 AK34:AK35 AK37:AK38 AK40:AK41 AK43:AK44 AK46:AK47 AK49:AK50 AK52:AK53 AK55:AK56 AK58:AK59 AK61:AK62 AK64:AK65 AK10:AK14</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AE29:AF69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AG29:AG69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AH29:AH69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AI29:AI69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AJ10:AJ69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E6" sqref="E6:I13"/>
    </sheetView>
  </sheetViews>
  <sheetFormatPr baseColWidth="10" defaultRowHeight="15" x14ac:dyDescent="0.25"/>
  <cols>
    <col min="2" max="39" width="5.7109375" customWidth="1"/>
    <col min="41" max="46" width="5.7109375" customWidth="1"/>
  </cols>
  <sheetData>
    <row r="1" spans="1:99" x14ac:dyDescent="0.2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row>
    <row r="2" spans="1:99" ht="18" customHeight="1" x14ac:dyDescent="0.25">
      <c r="A2" s="80"/>
      <c r="B2" s="277" t="s">
        <v>159</v>
      </c>
      <c r="C2" s="277"/>
      <c r="D2" s="277"/>
      <c r="E2" s="277"/>
      <c r="F2" s="277"/>
      <c r="G2" s="277"/>
      <c r="H2" s="277"/>
      <c r="I2" s="277"/>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row>
    <row r="3" spans="1:99" ht="18.75" customHeight="1" x14ac:dyDescent="0.25">
      <c r="A3" s="80"/>
      <c r="B3" s="277"/>
      <c r="C3" s="277"/>
      <c r="D3" s="277"/>
      <c r="E3" s="277"/>
      <c r="F3" s="277"/>
      <c r="G3" s="277"/>
      <c r="H3" s="277"/>
      <c r="I3" s="277"/>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row>
    <row r="4" spans="1:99" ht="15" customHeight="1" x14ac:dyDescent="0.25">
      <c r="A4" s="80"/>
      <c r="B4" s="277"/>
      <c r="C4" s="277"/>
      <c r="D4" s="277"/>
      <c r="E4" s="277"/>
      <c r="F4" s="277"/>
      <c r="G4" s="277"/>
      <c r="H4" s="277"/>
      <c r="I4" s="27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row>
    <row r="5" spans="1:99" ht="15.75" thickBot="1" x14ac:dyDescent="0.3">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row>
    <row r="6" spans="1:99" ht="15" customHeight="1" x14ac:dyDescent="0.25">
      <c r="A6" s="80"/>
      <c r="B6" s="325" t="s">
        <v>4</v>
      </c>
      <c r="C6" s="325"/>
      <c r="D6" s="326"/>
      <c r="E6" s="315" t="s">
        <v>115</v>
      </c>
      <c r="F6" s="316"/>
      <c r="G6" s="316"/>
      <c r="H6" s="316"/>
      <c r="I6" s="317"/>
      <c r="J6" s="311" t="str">
        <f>IF(AND('Mapa final'!$H$10="Muy Alta",'Mapa final'!$L$10="Leve"),CONCATENATE("R",'Mapa final'!$A$10),"")</f>
        <v/>
      </c>
      <c r="K6" s="312"/>
      <c r="L6" s="312" t="str">
        <f>IF(AND('Mapa final'!$H$16="Muy Alta",'Mapa final'!$L$16="Leve"),CONCATENATE("R",'Mapa final'!$A$16),"")</f>
        <v/>
      </c>
      <c r="M6" s="312"/>
      <c r="N6" s="312" t="str">
        <f>IF(AND('Mapa final'!$H$22="Muy Alta",'Mapa final'!$L$22="Leve"),CONCATENATE("R",'Mapa final'!$A$22),"")</f>
        <v/>
      </c>
      <c r="O6" s="313"/>
      <c r="P6" s="311" t="str">
        <f>IF(AND('Mapa final'!$H$10="Muy Alta",'Mapa final'!$L$10="Menor"),CONCATENATE("R",'Mapa final'!$A$10),"")</f>
        <v/>
      </c>
      <c r="Q6" s="312"/>
      <c r="R6" s="312" t="str">
        <f>IF(AND('Mapa final'!$H$16="Muy Alta",'Mapa final'!$L$16="Menor"),CONCATENATE("R",'Mapa final'!$A$16),"")</f>
        <v/>
      </c>
      <c r="S6" s="312"/>
      <c r="T6" s="312" t="str">
        <f>IF(AND('Mapa final'!$H$22="Muy Alta",'Mapa final'!$L$22="Menor"),CONCATENATE("R",'Mapa final'!$A$22),"")</f>
        <v/>
      </c>
      <c r="U6" s="313"/>
      <c r="V6" s="311" t="str">
        <f>IF(AND('Mapa final'!$H$10="Muy Alta",'Mapa final'!$L$10="Moderado"),CONCATENATE("R",'Mapa final'!$A$10),"")</f>
        <v>R1</v>
      </c>
      <c r="W6" s="312"/>
      <c r="X6" s="312" t="str">
        <f>IF(AND('Mapa final'!$H$16="Muy Alta",'Mapa final'!$L$16="Moderado"),CONCATENATE("R",'Mapa final'!$A$16),"")</f>
        <v/>
      </c>
      <c r="Y6" s="312"/>
      <c r="Z6" s="312" t="str">
        <f>IF(AND('Mapa final'!$H$22="Muy Alta",'Mapa final'!$L$22="Moderado"),CONCATENATE("R",'Mapa final'!$A$22),"")</f>
        <v/>
      </c>
      <c r="AA6" s="313"/>
      <c r="AB6" s="311" t="str">
        <f>IF(AND('Mapa final'!$H$10="Muy Alta",'Mapa final'!$L$10="Mayor"),CONCATENATE("R",'Mapa final'!$A$10),"")</f>
        <v/>
      </c>
      <c r="AC6" s="312"/>
      <c r="AD6" s="312" t="str">
        <f>IF(AND('Mapa final'!$H$16="Muy Alta",'Mapa final'!$L$16="Mayor"),CONCATENATE("R",'Mapa final'!$A$16),"")</f>
        <v/>
      </c>
      <c r="AE6" s="312"/>
      <c r="AF6" s="312" t="str">
        <f>IF(AND('Mapa final'!$H$22="Muy Alta",'Mapa final'!$L$22="Mayor"),CONCATENATE("R",'Mapa final'!$A$22),"")</f>
        <v/>
      </c>
      <c r="AG6" s="313"/>
      <c r="AH6" s="302" t="str">
        <f>IF(AND('Mapa final'!$H$10="Muy Alta",'Mapa final'!$L$10="Catastrófico"),CONCATENATE("R",'Mapa final'!$A$10),"")</f>
        <v/>
      </c>
      <c r="AI6" s="303"/>
      <c r="AJ6" s="303" t="str">
        <f>IF(AND('Mapa final'!$H$16="Muy Alta",'Mapa final'!$L$16="Catastrófico"),CONCATENATE("R",'Mapa final'!$A$16),"")</f>
        <v/>
      </c>
      <c r="AK6" s="303"/>
      <c r="AL6" s="303" t="str">
        <f>IF(AND('Mapa final'!$H$22="Muy Alta",'Mapa final'!$L$22="Catastrófico"),CONCATENATE("R",'Mapa final'!$A$22),"")</f>
        <v/>
      </c>
      <c r="AM6" s="304"/>
      <c r="AO6" s="327" t="s">
        <v>78</v>
      </c>
      <c r="AP6" s="328"/>
      <c r="AQ6" s="328"/>
      <c r="AR6" s="328"/>
      <c r="AS6" s="328"/>
      <c r="AT6" s="329"/>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row>
    <row r="7" spans="1:99" ht="15" customHeight="1" x14ac:dyDescent="0.25">
      <c r="A7" s="80"/>
      <c r="B7" s="325"/>
      <c r="C7" s="325"/>
      <c r="D7" s="326"/>
      <c r="E7" s="318"/>
      <c r="F7" s="319"/>
      <c r="G7" s="319"/>
      <c r="H7" s="319"/>
      <c r="I7" s="320"/>
      <c r="J7" s="305"/>
      <c r="K7" s="306"/>
      <c r="L7" s="306"/>
      <c r="M7" s="306"/>
      <c r="N7" s="306"/>
      <c r="O7" s="307"/>
      <c r="P7" s="305"/>
      <c r="Q7" s="306"/>
      <c r="R7" s="306"/>
      <c r="S7" s="306"/>
      <c r="T7" s="306"/>
      <c r="U7" s="307"/>
      <c r="V7" s="305"/>
      <c r="W7" s="306"/>
      <c r="X7" s="306"/>
      <c r="Y7" s="306"/>
      <c r="Z7" s="306"/>
      <c r="AA7" s="307"/>
      <c r="AB7" s="305"/>
      <c r="AC7" s="306"/>
      <c r="AD7" s="306"/>
      <c r="AE7" s="306"/>
      <c r="AF7" s="306"/>
      <c r="AG7" s="307"/>
      <c r="AH7" s="296"/>
      <c r="AI7" s="297"/>
      <c r="AJ7" s="297"/>
      <c r="AK7" s="297"/>
      <c r="AL7" s="297"/>
      <c r="AM7" s="298"/>
      <c r="AN7" s="80"/>
      <c r="AO7" s="330"/>
      <c r="AP7" s="331"/>
      <c r="AQ7" s="331"/>
      <c r="AR7" s="331"/>
      <c r="AS7" s="331"/>
      <c r="AT7" s="332"/>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row>
    <row r="8" spans="1:99" ht="15" customHeight="1" x14ac:dyDescent="0.25">
      <c r="A8" s="80"/>
      <c r="B8" s="325"/>
      <c r="C8" s="325"/>
      <c r="D8" s="326"/>
      <c r="E8" s="318"/>
      <c r="F8" s="319"/>
      <c r="G8" s="319"/>
      <c r="H8" s="319"/>
      <c r="I8" s="320"/>
      <c r="J8" s="305" t="str">
        <f>IF(AND('Mapa final'!$H$28="Muy Alta",'Mapa final'!$L$28="Leve"),CONCATENATE("R",'Mapa final'!$A$28),"")</f>
        <v/>
      </c>
      <c r="K8" s="306"/>
      <c r="L8" s="306" t="str">
        <f>IF(AND('Mapa final'!$H$34="Muy Alta",'Mapa final'!$L$34="Leve"),CONCATENATE("R",'Mapa final'!$A$34),"")</f>
        <v/>
      </c>
      <c r="M8" s="306"/>
      <c r="N8" s="306" t="str">
        <f>IF(AND('Mapa final'!$H$40="Muy Alta",'Mapa final'!$L$40="Leve"),CONCATENATE("R",'Mapa final'!$A$40),"")</f>
        <v/>
      </c>
      <c r="O8" s="307"/>
      <c r="P8" s="305" t="str">
        <f>IF(AND('Mapa final'!$H$28="Muy Alta",'Mapa final'!$L$28="Menor"),CONCATENATE("R",'Mapa final'!$A$28),"")</f>
        <v/>
      </c>
      <c r="Q8" s="306"/>
      <c r="R8" s="306" t="str">
        <f>IF(AND('Mapa final'!$H$34="Muy Alta",'Mapa final'!$L$34="Menor"),CONCATENATE("R",'Mapa final'!$A$34),"")</f>
        <v/>
      </c>
      <c r="S8" s="306"/>
      <c r="T8" s="306" t="str">
        <f>IF(AND('Mapa final'!$H$40="Muy Alta",'Mapa final'!$L$40="Menor"),CONCATENATE("R",'Mapa final'!$A$40),"")</f>
        <v/>
      </c>
      <c r="U8" s="307"/>
      <c r="V8" s="305" t="str">
        <f>IF(AND('Mapa final'!$H$28="Muy Alta",'Mapa final'!$L$28="Moderado"),CONCATENATE("R",'Mapa final'!$A$28),"")</f>
        <v/>
      </c>
      <c r="W8" s="306"/>
      <c r="X8" s="306" t="str">
        <f>IF(AND('Mapa final'!$H$34="Muy Alta",'Mapa final'!$L$34="Moderado"),CONCATENATE("R",'Mapa final'!$A$34),"")</f>
        <v/>
      </c>
      <c r="Y8" s="306"/>
      <c r="Z8" s="306" t="str">
        <f>IF(AND('Mapa final'!$H$40="Muy Alta",'Mapa final'!$L$40="Moderado"),CONCATENATE("R",'Mapa final'!$A$40),"")</f>
        <v/>
      </c>
      <c r="AA8" s="307"/>
      <c r="AB8" s="305" t="str">
        <f>IF(AND('Mapa final'!$H$28="Muy Alta",'Mapa final'!$L$28="Mayor"),CONCATENATE("R",'Mapa final'!$A$28),"")</f>
        <v/>
      </c>
      <c r="AC8" s="306"/>
      <c r="AD8" s="306" t="str">
        <f>IF(AND('Mapa final'!$H$34="Muy Alta",'Mapa final'!$L$34="Mayor"),CONCATENATE("R",'Mapa final'!$A$34),"")</f>
        <v/>
      </c>
      <c r="AE8" s="306"/>
      <c r="AF8" s="306" t="str">
        <f>IF(AND('Mapa final'!$H$40="Muy Alta",'Mapa final'!$L$40="Mayor"),CONCATENATE("R",'Mapa final'!$A$40),"")</f>
        <v/>
      </c>
      <c r="AG8" s="307"/>
      <c r="AH8" s="296" t="str">
        <f>IF(AND('Mapa final'!$H$28="Muy Alta",'Mapa final'!$L$28="Catastrófico"),CONCATENATE("R",'Mapa final'!$A$28),"")</f>
        <v/>
      </c>
      <c r="AI8" s="297"/>
      <c r="AJ8" s="297" t="str">
        <f>IF(AND('Mapa final'!$H$34="Muy Alta",'Mapa final'!$L$34="Catastrófico"),CONCATENATE("R",'Mapa final'!$A$34),"")</f>
        <v/>
      </c>
      <c r="AK8" s="297"/>
      <c r="AL8" s="297" t="str">
        <f>IF(AND('Mapa final'!$H$40="Muy Alta",'Mapa final'!$L$40="Catastrófico"),CONCATENATE("R",'Mapa final'!$A$40),"")</f>
        <v/>
      </c>
      <c r="AM8" s="298"/>
      <c r="AN8" s="80"/>
      <c r="AO8" s="330"/>
      <c r="AP8" s="331"/>
      <c r="AQ8" s="331"/>
      <c r="AR8" s="331"/>
      <c r="AS8" s="331"/>
      <c r="AT8" s="332"/>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row>
    <row r="9" spans="1:99" ht="15" customHeight="1" x14ac:dyDescent="0.25">
      <c r="A9" s="80"/>
      <c r="B9" s="325"/>
      <c r="C9" s="325"/>
      <c r="D9" s="326"/>
      <c r="E9" s="318"/>
      <c r="F9" s="319"/>
      <c r="G9" s="319"/>
      <c r="H9" s="319"/>
      <c r="I9" s="320"/>
      <c r="J9" s="305"/>
      <c r="K9" s="306"/>
      <c r="L9" s="306"/>
      <c r="M9" s="306"/>
      <c r="N9" s="306"/>
      <c r="O9" s="307"/>
      <c r="P9" s="305"/>
      <c r="Q9" s="306"/>
      <c r="R9" s="306"/>
      <c r="S9" s="306"/>
      <c r="T9" s="306"/>
      <c r="U9" s="307"/>
      <c r="V9" s="305"/>
      <c r="W9" s="306"/>
      <c r="X9" s="306"/>
      <c r="Y9" s="306"/>
      <c r="Z9" s="306"/>
      <c r="AA9" s="307"/>
      <c r="AB9" s="305"/>
      <c r="AC9" s="306"/>
      <c r="AD9" s="306"/>
      <c r="AE9" s="306"/>
      <c r="AF9" s="306"/>
      <c r="AG9" s="307"/>
      <c r="AH9" s="296"/>
      <c r="AI9" s="297"/>
      <c r="AJ9" s="297"/>
      <c r="AK9" s="297"/>
      <c r="AL9" s="297"/>
      <c r="AM9" s="298"/>
      <c r="AN9" s="80"/>
      <c r="AO9" s="330"/>
      <c r="AP9" s="331"/>
      <c r="AQ9" s="331"/>
      <c r="AR9" s="331"/>
      <c r="AS9" s="331"/>
      <c r="AT9" s="332"/>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row>
    <row r="10" spans="1:99" ht="15" customHeight="1" x14ac:dyDescent="0.25">
      <c r="A10" s="80"/>
      <c r="B10" s="325"/>
      <c r="C10" s="325"/>
      <c r="D10" s="326"/>
      <c r="E10" s="318"/>
      <c r="F10" s="319"/>
      <c r="G10" s="319"/>
      <c r="H10" s="319"/>
      <c r="I10" s="320"/>
      <c r="J10" s="305" t="str">
        <f>IF(AND('Mapa final'!$H$46="Muy Alta",'Mapa final'!$L$46="Leve"),CONCATENATE("R",'Mapa final'!$A$46),"")</f>
        <v/>
      </c>
      <c r="K10" s="306"/>
      <c r="L10" s="306" t="str">
        <f>IF(AND('Mapa final'!$H$52="Muy Alta",'Mapa final'!$L$52="Leve"),CONCATENATE("R",'Mapa final'!$A$52),"")</f>
        <v/>
      </c>
      <c r="M10" s="306"/>
      <c r="N10" s="306" t="str">
        <f>IF(AND('Mapa final'!$H$58="Muy Alta",'Mapa final'!$L$58="Leve"),CONCATENATE("R",'Mapa final'!$A$58),"")</f>
        <v/>
      </c>
      <c r="O10" s="307"/>
      <c r="P10" s="305" t="str">
        <f>IF(AND('Mapa final'!$H$46="Muy Alta",'Mapa final'!$L$46="Menor"),CONCATENATE("R",'Mapa final'!$A$46),"")</f>
        <v/>
      </c>
      <c r="Q10" s="306"/>
      <c r="R10" s="306" t="str">
        <f>IF(AND('Mapa final'!$H$52="Muy Alta",'Mapa final'!$L$52="Menor"),CONCATENATE("R",'Mapa final'!$A$52),"")</f>
        <v/>
      </c>
      <c r="S10" s="306"/>
      <c r="T10" s="306" t="str">
        <f>IF(AND('Mapa final'!$H$58="Muy Alta",'Mapa final'!$L$58="Menor"),CONCATENATE("R",'Mapa final'!$A$58),"")</f>
        <v/>
      </c>
      <c r="U10" s="307"/>
      <c r="V10" s="305" t="str">
        <f>IF(AND('Mapa final'!$H$46="Muy Alta",'Mapa final'!$L$46="Moderado"),CONCATENATE("R",'Mapa final'!$A$46),"")</f>
        <v/>
      </c>
      <c r="W10" s="306"/>
      <c r="X10" s="306" t="str">
        <f>IF(AND('Mapa final'!$H$52="Muy Alta",'Mapa final'!$L$52="Moderado"),CONCATENATE("R",'Mapa final'!$A$52),"")</f>
        <v/>
      </c>
      <c r="Y10" s="306"/>
      <c r="Z10" s="306" t="str">
        <f>IF(AND('Mapa final'!$H$58="Muy Alta",'Mapa final'!$L$58="Moderado"),CONCATENATE("R",'Mapa final'!$A$58),"")</f>
        <v/>
      </c>
      <c r="AA10" s="307"/>
      <c r="AB10" s="305" t="str">
        <f>IF(AND('Mapa final'!$H$46="Muy Alta",'Mapa final'!$L$46="Mayor"),CONCATENATE("R",'Mapa final'!$A$46),"")</f>
        <v/>
      </c>
      <c r="AC10" s="306"/>
      <c r="AD10" s="306" t="str">
        <f>IF(AND('Mapa final'!$H$52="Muy Alta",'Mapa final'!$L$52="Mayor"),CONCATENATE("R",'Mapa final'!$A$52),"")</f>
        <v/>
      </c>
      <c r="AE10" s="306"/>
      <c r="AF10" s="306" t="str">
        <f>IF(AND('Mapa final'!$H$58="Muy Alta",'Mapa final'!$L$58="Mayor"),CONCATENATE("R",'Mapa final'!$A$58),"")</f>
        <v/>
      </c>
      <c r="AG10" s="307"/>
      <c r="AH10" s="296" t="str">
        <f>IF(AND('Mapa final'!$H$46="Muy Alta",'Mapa final'!$L$46="Catastrófico"),CONCATENATE("R",'Mapa final'!$A$46),"")</f>
        <v/>
      </c>
      <c r="AI10" s="297"/>
      <c r="AJ10" s="297" t="str">
        <f>IF(AND('Mapa final'!$H$52="Muy Alta",'Mapa final'!$L$52="Catastrófico"),CONCATENATE("R",'Mapa final'!$A$52),"")</f>
        <v/>
      </c>
      <c r="AK10" s="297"/>
      <c r="AL10" s="297" t="str">
        <f>IF(AND('Mapa final'!$H$58="Muy Alta",'Mapa final'!$L$58="Catastrófico"),CONCATENATE("R",'Mapa final'!$A$58),"")</f>
        <v/>
      </c>
      <c r="AM10" s="298"/>
      <c r="AN10" s="80"/>
      <c r="AO10" s="330"/>
      <c r="AP10" s="331"/>
      <c r="AQ10" s="331"/>
      <c r="AR10" s="331"/>
      <c r="AS10" s="331"/>
      <c r="AT10" s="332"/>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row>
    <row r="11" spans="1:99" ht="15" customHeight="1" x14ac:dyDescent="0.25">
      <c r="A11" s="80"/>
      <c r="B11" s="325"/>
      <c r="C11" s="325"/>
      <c r="D11" s="326"/>
      <c r="E11" s="318"/>
      <c r="F11" s="319"/>
      <c r="G11" s="319"/>
      <c r="H11" s="319"/>
      <c r="I11" s="320"/>
      <c r="J11" s="305"/>
      <c r="K11" s="306"/>
      <c r="L11" s="306"/>
      <c r="M11" s="306"/>
      <c r="N11" s="306"/>
      <c r="O11" s="307"/>
      <c r="P11" s="305"/>
      <c r="Q11" s="306"/>
      <c r="R11" s="306"/>
      <c r="S11" s="306"/>
      <c r="T11" s="306"/>
      <c r="U11" s="307"/>
      <c r="V11" s="305"/>
      <c r="W11" s="306"/>
      <c r="X11" s="306"/>
      <c r="Y11" s="306"/>
      <c r="Z11" s="306"/>
      <c r="AA11" s="307"/>
      <c r="AB11" s="305"/>
      <c r="AC11" s="306"/>
      <c r="AD11" s="306"/>
      <c r="AE11" s="306"/>
      <c r="AF11" s="306"/>
      <c r="AG11" s="307"/>
      <c r="AH11" s="296"/>
      <c r="AI11" s="297"/>
      <c r="AJ11" s="297"/>
      <c r="AK11" s="297"/>
      <c r="AL11" s="297"/>
      <c r="AM11" s="298"/>
      <c r="AN11" s="80"/>
      <c r="AO11" s="330"/>
      <c r="AP11" s="331"/>
      <c r="AQ11" s="331"/>
      <c r="AR11" s="331"/>
      <c r="AS11" s="331"/>
      <c r="AT11" s="332"/>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row>
    <row r="12" spans="1:99" ht="15" customHeight="1" x14ac:dyDescent="0.25">
      <c r="A12" s="80"/>
      <c r="B12" s="325"/>
      <c r="C12" s="325"/>
      <c r="D12" s="326"/>
      <c r="E12" s="318"/>
      <c r="F12" s="319"/>
      <c r="G12" s="319"/>
      <c r="H12" s="319"/>
      <c r="I12" s="320"/>
      <c r="J12" s="305" t="str">
        <f>IF(AND('Mapa final'!$H$64="Muy Alta",'Mapa final'!$L$64="Leve"),CONCATENATE("R",'Mapa final'!$A$64),"")</f>
        <v/>
      </c>
      <c r="K12" s="306"/>
      <c r="L12" s="306" t="str">
        <f>IF(AND('Mapa final'!$H$70="Muy Alta",'Mapa final'!$L$70="Leve"),CONCATENATE("R",'Mapa final'!$A$70),"")</f>
        <v/>
      </c>
      <c r="M12" s="306"/>
      <c r="N12" s="306" t="str">
        <f>IF(AND('Mapa final'!$H$76="Muy Alta",'Mapa final'!$L$76="Leve"),CONCATENATE("R",'Mapa final'!$A$76),"")</f>
        <v/>
      </c>
      <c r="O12" s="307"/>
      <c r="P12" s="305" t="str">
        <f>IF(AND('Mapa final'!$H$64="Muy Alta",'Mapa final'!$L$64="Menor"),CONCATENATE("R",'Mapa final'!$A$64),"")</f>
        <v/>
      </c>
      <c r="Q12" s="306"/>
      <c r="R12" s="306" t="str">
        <f>IF(AND('Mapa final'!$H$70="Muy Alta",'Mapa final'!$L$70="Menor"),CONCATENATE("R",'Mapa final'!$A$70),"")</f>
        <v/>
      </c>
      <c r="S12" s="306"/>
      <c r="T12" s="306" t="str">
        <f>IF(AND('Mapa final'!$H$76="Muy Alta",'Mapa final'!$L$76="Menor"),CONCATENATE("R",'Mapa final'!$A$76),"")</f>
        <v/>
      </c>
      <c r="U12" s="307"/>
      <c r="V12" s="305" t="str">
        <f>IF(AND('Mapa final'!$H$64="Muy Alta",'Mapa final'!$L$64="Moderado"),CONCATENATE("R",'Mapa final'!$A$64),"")</f>
        <v/>
      </c>
      <c r="W12" s="306"/>
      <c r="X12" s="306" t="str">
        <f>IF(AND('Mapa final'!$H$70="Muy Alta",'Mapa final'!$L$70="Moderado"),CONCATENATE("R",'Mapa final'!$A$70),"")</f>
        <v/>
      </c>
      <c r="Y12" s="306"/>
      <c r="Z12" s="306" t="str">
        <f>IF(AND('Mapa final'!$H$76="Muy Alta",'Mapa final'!$L$76="Moderado"),CONCATENATE("R",'Mapa final'!$A$76),"")</f>
        <v/>
      </c>
      <c r="AA12" s="307"/>
      <c r="AB12" s="305" t="str">
        <f>IF(AND('Mapa final'!$H$64="Muy Alta",'Mapa final'!$L$64="Mayor"),CONCATENATE("R",'Mapa final'!$A$64),"")</f>
        <v/>
      </c>
      <c r="AC12" s="306"/>
      <c r="AD12" s="306" t="str">
        <f>IF(AND('Mapa final'!$H$70="Muy Alta",'Mapa final'!$L$70="Mayor"),CONCATENATE("R",'Mapa final'!$A$70),"")</f>
        <v/>
      </c>
      <c r="AE12" s="306"/>
      <c r="AF12" s="306" t="str">
        <f>IF(AND('Mapa final'!$H$76="Muy Alta",'Mapa final'!$L$76="Mayor"),CONCATENATE("R",'Mapa final'!$A$76),"")</f>
        <v/>
      </c>
      <c r="AG12" s="307"/>
      <c r="AH12" s="296" t="str">
        <f>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0"/>
      <c r="AO12" s="330"/>
      <c r="AP12" s="331"/>
      <c r="AQ12" s="331"/>
      <c r="AR12" s="331"/>
      <c r="AS12" s="331"/>
      <c r="AT12" s="332"/>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row>
    <row r="13" spans="1:99" ht="15.75" customHeight="1" thickBot="1" x14ac:dyDescent="0.3">
      <c r="A13" s="80"/>
      <c r="B13" s="325"/>
      <c r="C13" s="325"/>
      <c r="D13" s="326"/>
      <c r="E13" s="321"/>
      <c r="F13" s="322"/>
      <c r="G13" s="322"/>
      <c r="H13" s="322"/>
      <c r="I13" s="323"/>
      <c r="J13" s="305"/>
      <c r="K13" s="306"/>
      <c r="L13" s="306"/>
      <c r="M13" s="306"/>
      <c r="N13" s="306"/>
      <c r="O13" s="307"/>
      <c r="P13" s="305"/>
      <c r="Q13" s="306"/>
      <c r="R13" s="306"/>
      <c r="S13" s="306"/>
      <c r="T13" s="306"/>
      <c r="U13" s="307"/>
      <c r="V13" s="305"/>
      <c r="W13" s="306"/>
      <c r="X13" s="306"/>
      <c r="Y13" s="306"/>
      <c r="Z13" s="306"/>
      <c r="AA13" s="307"/>
      <c r="AB13" s="305"/>
      <c r="AC13" s="306"/>
      <c r="AD13" s="306"/>
      <c r="AE13" s="306"/>
      <c r="AF13" s="306"/>
      <c r="AG13" s="307"/>
      <c r="AH13" s="299"/>
      <c r="AI13" s="300"/>
      <c r="AJ13" s="300"/>
      <c r="AK13" s="300"/>
      <c r="AL13" s="300"/>
      <c r="AM13" s="301"/>
      <c r="AN13" s="80"/>
      <c r="AO13" s="333"/>
      <c r="AP13" s="334"/>
      <c r="AQ13" s="334"/>
      <c r="AR13" s="334"/>
      <c r="AS13" s="334"/>
      <c r="AT13" s="335"/>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row>
    <row r="14" spans="1:99" ht="15" customHeight="1" x14ac:dyDescent="0.25">
      <c r="A14" s="80"/>
      <c r="B14" s="325"/>
      <c r="C14" s="325"/>
      <c r="D14" s="326"/>
      <c r="E14" s="315" t="s">
        <v>114</v>
      </c>
      <c r="F14" s="316"/>
      <c r="G14" s="316"/>
      <c r="H14" s="316"/>
      <c r="I14" s="316"/>
      <c r="J14" s="293" t="str">
        <f>IF(AND('Mapa final'!$H$10="Alta",'Mapa final'!$L$10="Leve"),CONCATENATE("R",'Mapa final'!$A$10),"")</f>
        <v/>
      </c>
      <c r="K14" s="294"/>
      <c r="L14" s="294" t="str">
        <f>IF(AND('Mapa final'!$H$16="Alta",'Mapa final'!$L$16="Leve"),CONCATENATE("R",'Mapa final'!$A$16),"")</f>
        <v/>
      </c>
      <c r="M14" s="294"/>
      <c r="N14" s="294" t="str">
        <f>IF(AND('Mapa final'!$H$22="Alta",'Mapa final'!$L$22="Leve"),CONCATENATE("R",'Mapa final'!$A$22),"")</f>
        <v/>
      </c>
      <c r="O14" s="295"/>
      <c r="P14" s="293" t="str">
        <f>IF(AND('Mapa final'!$H$10="Alta",'Mapa final'!$L$10="Menor"),CONCATENATE("R",'Mapa final'!$A$10),"")</f>
        <v/>
      </c>
      <c r="Q14" s="294"/>
      <c r="R14" s="294" t="str">
        <f>IF(AND('Mapa final'!$H$16="Alta",'Mapa final'!$L$16="Menor"),CONCATENATE("R",'Mapa final'!$A$16),"")</f>
        <v/>
      </c>
      <c r="S14" s="294"/>
      <c r="T14" s="294" t="str">
        <f>IF(AND('Mapa final'!$H$22="Alta",'Mapa final'!$L$22="Menor"),CONCATENATE("R",'Mapa final'!$A$22),"")</f>
        <v/>
      </c>
      <c r="U14" s="295"/>
      <c r="V14" s="311" t="str">
        <f>IF(AND('Mapa final'!$H$10="Alta",'Mapa final'!$L$10="Moderado"),CONCATENATE("R",'Mapa final'!$A$10),"")</f>
        <v/>
      </c>
      <c r="W14" s="312"/>
      <c r="X14" s="312" t="str">
        <f>IF(AND('Mapa final'!$H$16="Alta",'Mapa final'!$L$16="Moderado"),CONCATENATE("R",'Mapa final'!$A$16),"")</f>
        <v/>
      </c>
      <c r="Y14" s="312"/>
      <c r="Z14" s="312" t="str">
        <f>IF(AND('Mapa final'!$H$22="Alta",'Mapa final'!$L$22="Moderado"),CONCATENATE("R",'Mapa final'!$A$22),"")</f>
        <v/>
      </c>
      <c r="AA14" s="313"/>
      <c r="AB14" s="311" t="str">
        <f>IF(AND('Mapa final'!$H$10="Alta",'Mapa final'!$L$10="Mayor"),CONCATENATE("R",'Mapa final'!$A$10),"")</f>
        <v/>
      </c>
      <c r="AC14" s="312"/>
      <c r="AD14" s="312" t="str">
        <f>IF(AND('Mapa final'!$H$16="Alta",'Mapa final'!$L$16="Mayor"),CONCATENATE("R",'Mapa final'!$A$16),"")</f>
        <v/>
      </c>
      <c r="AE14" s="312"/>
      <c r="AF14" s="312" t="str">
        <f>IF(AND('Mapa final'!$H$22="Alta",'Mapa final'!$L$22="Mayor"),CONCATENATE("R",'Mapa final'!$A$22),"")</f>
        <v/>
      </c>
      <c r="AG14" s="313"/>
      <c r="AH14" s="302" t="str">
        <f>IF(AND('Mapa final'!$H$10="Alta",'Mapa final'!$L$10="Catastrófico"),CONCATENATE("R",'Mapa final'!$A$10),"")</f>
        <v/>
      </c>
      <c r="AI14" s="303"/>
      <c r="AJ14" s="303" t="str">
        <f>IF(AND('Mapa final'!$H$16="Alta",'Mapa final'!$L$16="Catastrófico"),CONCATENATE("R",'Mapa final'!$A$16),"")</f>
        <v/>
      </c>
      <c r="AK14" s="303"/>
      <c r="AL14" s="303" t="str">
        <f>IF(AND('Mapa final'!$H$22="Alta",'Mapa final'!$L$22="Catastrófico"),CONCATENATE("R",'Mapa final'!$A$22),"")</f>
        <v/>
      </c>
      <c r="AM14" s="304"/>
      <c r="AN14" s="80"/>
      <c r="AO14" s="336" t="s">
        <v>79</v>
      </c>
      <c r="AP14" s="337"/>
      <c r="AQ14" s="337"/>
      <c r="AR14" s="337"/>
      <c r="AS14" s="337"/>
      <c r="AT14" s="338"/>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row>
    <row r="15" spans="1:99" ht="15" customHeight="1" x14ac:dyDescent="0.25">
      <c r="A15" s="80"/>
      <c r="B15" s="325"/>
      <c r="C15" s="325"/>
      <c r="D15" s="326"/>
      <c r="E15" s="318"/>
      <c r="F15" s="319"/>
      <c r="G15" s="319"/>
      <c r="H15" s="319"/>
      <c r="I15" s="319"/>
      <c r="J15" s="287"/>
      <c r="K15" s="288"/>
      <c r="L15" s="288"/>
      <c r="M15" s="288"/>
      <c r="N15" s="288"/>
      <c r="O15" s="289"/>
      <c r="P15" s="287"/>
      <c r="Q15" s="288"/>
      <c r="R15" s="288"/>
      <c r="S15" s="288"/>
      <c r="T15" s="288"/>
      <c r="U15" s="289"/>
      <c r="V15" s="305"/>
      <c r="W15" s="306"/>
      <c r="X15" s="306"/>
      <c r="Y15" s="306"/>
      <c r="Z15" s="306"/>
      <c r="AA15" s="307"/>
      <c r="AB15" s="305"/>
      <c r="AC15" s="306"/>
      <c r="AD15" s="306"/>
      <c r="AE15" s="306"/>
      <c r="AF15" s="306"/>
      <c r="AG15" s="307"/>
      <c r="AH15" s="296"/>
      <c r="AI15" s="297"/>
      <c r="AJ15" s="297"/>
      <c r="AK15" s="297"/>
      <c r="AL15" s="297"/>
      <c r="AM15" s="298"/>
      <c r="AN15" s="80"/>
      <c r="AO15" s="339"/>
      <c r="AP15" s="340"/>
      <c r="AQ15" s="340"/>
      <c r="AR15" s="340"/>
      <c r="AS15" s="340"/>
      <c r="AT15" s="341"/>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99" ht="15" customHeight="1" x14ac:dyDescent="0.25">
      <c r="A16" s="80"/>
      <c r="B16" s="325"/>
      <c r="C16" s="325"/>
      <c r="D16" s="326"/>
      <c r="E16" s="318"/>
      <c r="F16" s="319"/>
      <c r="G16" s="319"/>
      <c r="H16" s="319"/>
      <c r="I16" s="319"/>
      <c r="J16" s="287" t="str">
        <f>IF(AND('Mapa final'!$H$28="Alta",'Mapa final'!$L$28="Leve"),CONCATENATE("R",'Mapa final'!$A$28),"")</f>
        <v/>
      </c>
      <c r="K16" s="288"/>
      <c r="L16" s="288" t="str">
        <f>IF(AND('Mapa final'!$H$34="Alta",'Mapa final'!$L$34="Leve"),CONCATENATE("R",'Mapa final'!$A$34),"")</f>
        <v/>
      </c>
      <c r="M16" s="288"/>
      <c r="N16" s="288" t="str">
        <f>IF(AND('Mapa final'!$H$40="Alta",'Mapa final'!$L$40="Leve"),CONCATENATE("R",'Mapa final'!$A$40),"")</f>
        <v/>
      </c>
      <c r="O16" s="289"/>
      <c r="P16" s="287" t="str">
        <f>IF(AND('Mapa final'!$H$28="Alta",'Mapa final'!$L$28="Menor"),CONCATENATE("R",'Mapa final'!$A$28),"")</f>
        <v/>
      </c>
      <c r="Q16" s="288"/>
      <c r="R16" s="288" t="str">
        <f>IF(AND('Mapa final'!$H$34="Alta",'Mapa final'!$L$34="Menor"),CONCATENATE("R",'Mapa final'!$A$34),"")</f>
        <v/>
      </c>
      <c r="S16" s="288"/>
      <c r="T16" s="288" t="str">
        <f>IF(AND('Mapa final'!$H$40="Alta",'Mapa final'!$L$40="Menor"),CONCATENATE("R",'Mapa final'!$A$40),"")</f>
        <v/>
      </c>
      <c r="U16" s="289"/>
      <c r="V16" s="305" t="str">
        <f>IF(AND('Mapa final'!$H$28="Alta",'Mapa final'!$L$28="Moderado"),CONCATENATE("R",'Mapa final'!$A$28),"")</f>
        <v/>
      </c>
      <c r="W16" s="306"/>
      <c r="X16" s="306" t="str">
        <f>IF(AND('Mapa final'!$H$34="Alta",'Mapa final'!$L$34="Moderado"),CONCATENATE("R",'Mapa final'!$A$34),"")</f>
        <v/>
      </c>
      <c r="Y16" s="306"/>
      <c r="Z16" s="306" t="str">
        <f>IF(AND('Mapa final'!$H$40="Alta",'Mapa final'!$L$40="Moderado"),CONCATENATE("R",'Mapa final'!$A$40),"")</f>
        <v/>
      </c>
      <c r="AA16" s="307"/>
      <c r="AB16" s="305" t="str">
        <f>IF(AND('Mapa final'!$H$28="Alta",'Mapa final'!$L$28="Mayor"),CONCATENATE("R",'Mapa final'!$A$28),"")</f>
        <v/>
      </c>
      <c r="AC16" s="306"/>
      <c r="AD16" s="306" t="str">
        <f>IF(AND('Mapa final'!$H$34="Alta",'Mapa final'!$L$34="Mayor"),CONCATENATE("R",'Mapa final'!$A$34),"")</f>
        <v/>
      </c>
      <c r="AE16" s="306"/>
      <c r="AF16" s="306" t="str">
        <f>IF(AND('Mapa final'!$H$40="Alta",'Mapa final'!$L$40="Mayor"),CONCATENATE("R",'Mapa final'!$A$40),"")</f>
        <v/>
      </c>
      <c r="AG16" s="307"/>
      <c r="AH16" s="296" t="str">
        <f>IF(AND('Mapa final'!$H$28="Alta",'Mapa final'!$L$28="Catastrófico"),CONCATENATE("R",'Mapa final'!$A$28),"")</f>
        <v/>
      </c>
      <c r="AI16" s="297"/>
      <c r="AJ16" s="297" t="str">
        <f>IF(AND('Mapa final'!$H$34="Alta",'Mapa final'!$L$34="Catastrófico"),CONCATENATE("R",'Mapa final'!$A$34),"")</f>
        <v/>
      </c>
      <c r="AK16" s="297"/>
      <c r="AL16" s="297" t="str">
        <f>IF(AND('Mapa final'!$H$40="Alta",'Mapa final'!$L$40="Catastrófico"),CONCATENATE("R",'Mapa final'!$A$40),"")</f>
        <v/>
      </c>
      <c r="AM16" s="298"/>
      <c r="AN16" s="80"/>
      <c r="AO16" s="339"/>
      <c r="AP16" s="340"/>
      <c r="AQ16" s="340"/>
      <c r="AR16" s="340"/>
      <c r="AS16" s="340"/>
      <c r="AT16" s="341"/>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1:80" ht="15" customHeight="1" x14ac:dyDescent="0.25">
      <c r="A17" s="80"/>
      <c r="B17" s="325"/>
      <c r="C17" s="325"/>
      <c r="D17" s="326"/>
      <c r="E17" s="318"/>
      <c r="F17" s="319"/>
      <c r="G17" s="319"/>
      <c r="H17" s="319"/>
      <c r="I17" s="319"/>
      <c r="J17" s="287"/>
      <c r="K17" s="288"/>
      <c r="L17" s="288"/>
      <c r="M17" s="288"/>
      <c r="N17" s="288"/>
      <c r="O17" s="289"/>
      <c r="P17" s="287"/>
      <c r="Q17" s="288"/>
      <c r="R17" s="288"/>
      <c r="S17" s="288"/>
      <c r="T17" s="288"/>
      <c r="U17" s="289"/>
      <c r="V17" s="305"/>
      <c r="W17" s="306"/>
      <c r="X17" s="306"/>
      <c r="Y17" s="306"/>
      <c r="Z17" s="306"/>
      <c r="AA17" s="307"/>
      <c r="AB17" s="305"/>
      <c r="AC17" s="306"/>
      <c r="AD17" s="306"/>
      <c r="AE17" s="306"/>
      <c r="AF17" s="306"/>
      <c r="AG17" s="307"/>
      <c r="AH17" s="296"/>
      <c r="AI17" s="297"/>
      <c r="AJ17" s="297"/>
      <c r="AK17" s="297"/>
      <c r="AL17" s="297"/>
      <c r="AM17" s="298"/>
      <c r="AN17" s="80"/>
      <c r="AO17" s="339"/>
      <c r="AP17" s="340"/>
      <c r="AQ17" s="340"/>
      <c r="AR17" s="340"/>
      <c r="AS17" s="340"/>
      <c r="AT17" s="341"/>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1:80" ht="15" customHeight="1" x14ac:dyDescent="0.25">
      <c r="A18" s="80"/>
      <c r="B18" s="325"/>
      <c r="C18" s="325"/>
      <c r="D18" s="326"/>
      <c r="E18" s="318"/>
      <c r="F18" s="319"/>
      <c r="G18" s="319"/>
      <c r="H18" s="319"/>
      <c r="I18" s="319"/>
      <c r="J18" s="287" t="str">
        <f>IF(AND('Mapa final'!$H$46="Alta",'Mapa final'!$L$46="Leve"),CONCATENATE("R",'Mapa final'!$A$46),"")</f>
        <v/>
      </c>
      <c r="K18" s="288"/>
      <c r="L18" s="288" t="str">
        <f>IF(AND('Mapa final'!$H$52="Alta",'Mapa final'!$L$52="Leve"),CONCATENATE("R",'Mapa final'!$A$52),"")</f>
        <v/>
      </c>
      <c r="M18" s="288"/>
      <c r="N18" s="288" t="str">
        <f>IF(AND('Mapa final'!$H$58="Alta",'Mapa final'!$L$58="Leve"),CONCATENATE("R",'Mapa final'!$A$58),"")</f>
        <v/>
      </c>
      <c r="O18" s="289"/>
      <c r="P18" s="287" t="str">
        <f>IF(AND('Mapa final'!$H$46="Alta",'Mapa final'!$L$46="Menor"),CONCATENATE("R",'Mapa final'!$A$46),"")</f>
        <v/>
      </c>
      <c r="Q18" s="288"/>
      <c r="R18" s="288" t="str">
        <f>IF(AND('Mapa final'!$H$52="Alta",'Mapa final'!$L$52="Menor"),CONCATENATE("R",'Mapa final'!$A$52),"")</f>
        <v/>
      </c>
      <c r="S18" s="288"/>
      <c r="T18" s="288" t="str">
        <f>IF(AND('Mapa final'!$H$58="Alta",'Mapa final'!$L$58="Menor"),CONCATENATE("R",'Mapa final'!$A$58),"")</f>
        <v/>
      </c>
      <c r="U18" s="289"/>
      <c r="V18" s="305" t="str">
        <f>IF(AND('Mapa final'!$H$46="Alta",'Mapa final'!$L$46="Moderado"),CONCATENATE("R",'Mapa final'!$A$46),"")</f>
        <v/>
      </c>
      <c r="W18" s="306"/>
      <c r="X18" s="306" t="str">
        <f>IF(AND('Mapa final'!$H$52="Alta",'Mapa final'!$L$52="Moderado"),CONCATENATE("R",'Mapa final'!$A$52),"")</f>
        <v/>
      </c>
      <c r="Y18" s="306"/>
      <c r="Z18" s="306" t="str">
        <f>IF(AND('Mapa final'!$H$58="Alta",'Mapa final'!$L$58="Moderado"),CONCATENATE("R",'Mapa final'!$A$58),"")</f>
        <v/>
      </c>
      <c r="AA18" s="307"/>
      <c r="AB18" s="305" t="str">
        <f>IF(AND('Mapa final'!$H$46="Alta",'Mapa final'!$L$46="Mayor"),CONCATENATE("R",'Mapa final'!$A$46),"")</f>
        <v/>
      </c>
      <c r="AC18" s="306"/>
      <c r="AD18" s="306" t="str">
        <f>IF(AND('Mapa final'!$H$52="Alta",'Mapa final'!$L$52="Mayor"),CONCATENATE("R",'Mapa final'!$A$52),"")</f>
        <v/>
      </c>
      <c r="AE18" s="306"/>
      <c r="AF18" s="306" t="str">
        <f>IF(AND('Mapa final'!$H$58="Alta",'Mapa final'!$L$58="Mayor"),CONCATENATE("R",'Mapa final'!$A$58),"")</f>
        <v/>
      </c>
      <c r="AG18" s="307"/>
      <c r="AH18" s="296" t="str">
        <f>IF(AND('Mapa final'!$H$46="Alta",'Mapa final'!$L$46="Catastrófico"),CONCATENATE("R",'Mapa final'!$A$46),"")</f>
        <v/>
      </c>
      <c r="AI18" s="297"/>
      <c r="AJ18" s="297" t="str">
        <f>IF(AND('Mapa final'!$H$52="Alta",'Mapa final'!$L$52="Catastrófico"),CONCATENATE("R",'Mapa final'!$A$52),"")</f>
        <v/>
      </c>
      <c r="AK18" s="297"/>
      <c r="AL18" s="297" t="str">
        <f>IF(AND('Mapa final'!$H$58="Alta",'Mapa final'!$L$58="Catastrófico"),CONCATENATE("R",'Mapa final'!$A$58),"")</f>
        <v/>
      </c>
      <c r="AM18" s="298"/>
      <c r="AN18" s="80"/>
      <c r="AO18" s="339"/>
      <c r="AP18" s="340"/>
      <c r="AQ18" s="340"/>
      <c r="AR18" s="340"/>
      <c r="AS18" s="340"/>
      <c r="AT18" s="341"/>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1:80" ht="15" customHeight="1" x14ac:dyDescent="0.25">
      <c r="A19" s="80"/>
      <c r="B19" s="325"/>
      <c r="C19" s="325"/>
      <c r="D19" s="326"/>
      <c r="E19" s="318"/>
      <c r="F19" s="319"/>
      <c r="G19" s="319"/>
      <c r="H19" s="319"/>
      <c r="I19" s="319"/>
      <c r="J19" s="287"/>
      <c r="K19" s="288"/>
      <c r="L19" s="288"/>
      <c r="M19" s="288"/>
      <c r="N19" s="288"/>
      <c r="O19" s="289"/>
      <c r="P19" s="287"/>
      <c r="Q19" s="288"/>
      <c r="R19" s="288"/>
      <c r="S19" s="288"/>
      <c r="T19" s="288"/>
      <c r="U19" s="289"/>
      <c r="V19" s="305"/>
      <c r="W19" s="306"/>
      <c r="X19" s="306"/>
      <c r="Y19" s="306"/>
      <c r="Z19" s="306"/>
      <c r="AA19" s="307"/>
      <c r="AB19" s="305"/>
      <c r="AC19" s="306"/>
      <c r="AD19" s="306"/>
      <c r="AE19" s="306"/>
      <c r="AF19" s="306"/>
      <c r="AG19" s="307"/>
      <c r="AH19" s="296"/>
      <c r="AI19" s="297"/>
      <c r="AJ19" s="297"/>
      <c r="AK19" s="297"/>
      <c r="AL19" s="297"/>
      <c r="AM19" s="298"/>
      <c r="AN19" s="80"/>
      <c r="AO19" s="339"/>
      <c r="AP19" s="340"/>
      <c r="AQ19" s="340"/>
      <c r="AR19" s="340"/>
      <c r="AS19" s="340"/>
      <c r="AT19" s="341"/>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row>
    <row r="20" spans="1:80" ht="15" customHeight="1" x14ac:dyDescent="0.25">
      <c r="A20" s="80"/>
      <c r="B20" s="325"/>
      <c r="C20" s="325"/>
      <c r="D20" s="326"/>
      <c r="E20" s="318"/>
      <c r="F20" s="319"/>
      <c r="G20" s="319"/>
      <c r="H20" s="319"/>
      <c r="I20" s="319"/>
      <c r="J20" s="287" t="str">
        <f>IF(AND('Mapa final'!$H$64="Alta",'Mapa final'!$L$64="Leve"),CONCATENATE("R",'Mapa final'!$A$64),"")</f>
        <v/>
      </c>
      <c r="K20" s="288"/>
      <c r="L20" s="288" t="str">
        <f>IF(AND('Mapa final'!$H$70="Alta",'Mapa final'!$L$70="Leve"),CONCATENATE("R",'Mapa final'!$A$70),"")</f>
        <v/>
      </c>
      <c r="M20" s="288"/>
      <c r="N20" s="288" t="str">
        <f>IF(AND('Mapa final'!$H$76="Alta",'Mapa final'!$L$76="Leve"),CONCATENATE("R",'Mapa final'!$A$76),"")</f>
        <v/>
      </c>
      <c r="O20" s="289"/>
      <c r="P20" s="287" t="str">
        <f>IF(AND('Mapa final'!$H$64="Alta",'Mapa final'!$L$64="Menor"),CONCATENATE("R",'Mapa final'!$A$64),"")</f>
        <v/>
      </c>
      <c r="Q20" s="288"/>
      <c r="R20" s="288" t="str">
        <f>IF(AND('Mapa final'!$H$70="Alta",'Mapa final'!$L$70="Menor"),CONCATENATE("R",'Mapa final'!$A$70),"")</f>
        <v/>
      </c>
      <c r="S20" s="288"/>
      <c r="T20" s="288" t="str">
        <f>IF(AND('Mapa final'!$H$76="Alta",'Mapa final'!$L$76="Menor"),CONCATENATE("R",'Mapa final'!$A$76),"")</f>
        <v/>
      </c>
      <c r="U20" s="289"/>
      <c r="V20" s="305" t="str">
        <f>IF(AND('Mapa final'!$H$64="Alta",'Mapa final'!$L$64="Moderado"),CONCATENATE("R",'Mapa final'!$A$64),"")</f>
        <v/>
      </c>
      <c r="W20" s="306"/>
      <c r="X20" s="306" t="str">
        <f>IF(AND('Mapa final'!$H$70="Alta",'Mapa final'!$L$70="Moderado"),CONCATENATE("R",'Mapa final'!$A$70),"")</f>
        <v/>
      </c>
      <c r="Y20" s="306"/>
      <c r="Z20" s="306" t="str">
        <f>IF(AND('Mapa final'!$H$76="Alta",'Mapa final'!$L$76="Moderado"),CONCATENATE("R",'Mapa final'!$A$76),"")</f>
        <v/>
      </c>
      <c r="AA20" s="307"/>
      <c r="AB20" s="305" t="str">
        <f>IF(AND('Mapa final'!$H$64="Alta",'Mapa final'!$L$64="Mayor"),CONCATENATE("R",'Mapa final'!$A$64),"")</f>
        <v/>
      </c>
      <c r="AC20" s="306"/>
      <c r="AD20" s="306" t="str">
        <f>IF(AND('Mapa final'!$H$70="Alta",'Mapa final'!$L$70="Mayor"),CONCATENATE("R",'Mapa final'!$A$70),"")</f>
        <v/>
      </c>
      <c r="AE20" s="306"/>
      <c r="AF20" s="306" t="str">
        <f>IF(AND('Mapa final'!$H$76="Alta",'Mapa final'!$L$76="Mayor"),CONCATENATE("R",'Mapa final'!$A$76),"")</f>
        <v/>
      </c>
      <c r="AG20" s="307"/>
      <c r="AH20" s="296" t="str">
        <f>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0"/>
      <c r="AO20" s="339"/>
      <c r="AP20" s="340"/>
      <c r="AQ20" s="340"/>
      <c r="AR20" s="340"/>
      <c r="AS20" s="340"/>
      <c r="AT20" s="341"/>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row>
    <row r="21" spans="1:80" ht="15.75" customHeight="1" thickBot="1" x14ac:dyDescent="0.3">
      <c r="A21" s="80"/>
      <c r="B21" s="325"/>
      <c r="C21" s="325"/>
      <c r="D21" s="326"/>
      <c r="E21" s="321"/>
      <c r="F21" s="322"/>
      <c r="G21" s="322"/>
      <c r="H21" s="322"/>
      <c r="I21" s="322"/>
      <c r="J21" s="290"/>
      <c r="K21" s="291"/>
      <c r="L21" s="291"/>
      <c r="M21" s="291"/>
      <c r="N21" s="291"/>
      <c r="O21" s="292"/>
      <c r="P21" s="290"/>
      <c r="Q21" s="291"/>
      <c r="R21" s="291"/>
      <c r="S21" s="291"/>
      <c r="T21" s="291"/>
      <c r="U21" s="292"/>
      <c r="V21" s="308"/>
      <c r="W21" s="309"/>
      <c r="X21" s="309"/>
      <c r="Y21" s="309"/>
      <c r="Z21" s="309"/>
      <c r="AA21" s="310"/>
      <c r="AB21" s="308"/>
      <c r="AC21" s="309"/>
      <c r="AD21" s="309"/>
      <c r="AE21" s="309"/>
      <c r="AF21" s="309"/>
      <c r="AG21" s="310"/>
      <c r="AH21" s="299"/>
      <c r="AI21" s="300"/>
      <c r="AJ21" s="300"/>
      <c r="AK21" s="300"/>
      <c r="AL21" s="300"/>
      <c r="AM21" s="301"/>
      <c r="AN21" s="80"/>
      <c r="AO21" s="342"/>
      <c r="AP21" s="343"/>
      <c r="AQ21" s="343"/>
      <c r="AR21" s="343"/>
      <c r="AS21" s="343"/>
      <c r="AT21" s="344"/>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row>
    <row r="22" spans="1:80" x14ac:dyDescent="0.25">
      <c r="A22" s="80"/>
      <c r="B22" s="325"/>
      <c r="C22" s="325"/>
      <c r="D22" s="326"/>
      <c r="E22" s="315" t="s">
        <v>116</v>
      </c>
      <c r="F22" s="316"/>
      <c r="G22" s="316"/>
      <c r="H22" s="316"/>
      <c r="I22" s="317"/>
      <c r="J22" s="293" t="str">
        <f>IF(AND('Mapa final'!$H$10="Media",'Mapa final'!$L$10="Leve"),CONCATENATE("R",'Mapa final'!$A$10),"")</f>
        <v/>
      </c>
      <c r="K22" s="294"/>
      <c r="L22" s="294" t="str">
        <f>IF(AND('Mapa final'!$H$16="Media",'Mapa final'!$L$16="Leve"),CONCATENATE("R",'Mapa final'!$A$16),"")</f>
        <v/>
      </c>
      <c r="M22" s="294"/>
      <c r="N22" s="294" t="str">
        <f>IF(AND('Mapa final'!$H$22="Media",'Mapa final'!$L$22="Leve"),CONCATENATE("R",'Mapa final'!$A$22),"")</f>
        <v/>
      </c>
      <c r="O22" s="295"/>
      <c r="P22" s="293" t="str">
        <f>IF(AND('Mapa final'!$H$10="Media",'Mapa final'!$L$10="Menor"),CONCATENATE("R",'Mapa final'!$A$10),"")</f>
        <v/>
      </c>
      <c r="Q22" s="294"/>
      <c r="R22" s="294" t="str">
        <f>IF(AND('Mapa final'!$H$16="Media",'Mapa final'!$L$16="Menor"),CONCATENATE("R",'Mapa final'!$A$16),"")</f>
        <v/>
      </c>
      <c r="S22" s="294"/>
      <c r="T22" s="294" t="str">
        <f>IF(AND('Mapa final'!$H$22="Media",'Mapa final'!$L$22="Menor"),CONCATENATE("R",'Mapa final'!$A$22),"")</f>
        <v/>
      </c>
      <c r="U22" s="295"/>
      <c r="V22" s="293" t="str">
        <f>IF(AND('Mapa final'!$H$10="Media",'Mapa final'!$L$10="Moderado"),CONCATENATE("R",'Mapa final'!$A$10),"")</f>
        <v/>
      </c>
      <c r="W22" s="294"/>
      <c r="X22" s="294" t="str">
        <f>IF(AND('Mapa final'!$H$16="Media",'Mapa final'!$L$16="Moderado"),CONCATENATE("R",'Mapa final'!$A$16),"")</f>
        <v/>
      </c>
      <c r="Y22" s="294"/>
      <c r="Z22" s="294" t="str">
        <f>IF(AND('Mapa final'!$H$22="Media",'Mapa final'!$L$22="Moderado"),CONCATENATE("R",'Mapa final'!$A$22),"")</f>
        <v/>
      </c>
      <c r="AA22" s="295"/>
      <c r="AB22" s="311" t="str">
        <f>IF(AND('Mapa final'!$H$10="Media",'Mapa final'!$L$10="Mayor"),CONCATENATE("R",'Mapa final'!$A$10),"")</f>
        <v/>
      </c>
      <c r="AC22" s="312"/>
      <c r="AD22" s="312" t="str">
        <f>IF(AND('Mapa final'!$H$16="Media",'Mapa final'!$L$16="Mayor"),CONCATENATE("R",'Mapa final'!$A$16),"")</f>
        <v/>
      </c>
      <c r="AE22" s="312"/>
      <c r="AF22" s="312" t="str">
        <f>IF(AND('Mapa final'!$H$22="Media",'Mapa final'!$L$22="Mayor"),CONCATENATE("R",'Mapa final'!$A$22),"")</f>
        <v/>
      </c>
      <c r="AG22" s="313"/>
      <c r="AH22" s="302" t="str">
        <f>IF(AND('Mapa final'!$H$10="Media",'Mapa final'!$L$10="Catastrófico"),CONCATENATE("R",'Mapa final'!$A$10),"")</f>
        <v/>
      </c>
      <c r="AI22" s="303"/>
      <c r="AJ22" s="303" t="str">
        <f>IF(AND('Mapa final'!$H$16="Media",'Mapa final'!$L$16="Catastrófico"),CONCATENATE("R",'Mapa final'!$A$16),"")</f>
        <v/>
      </c>
      <c r="AK22" s="303"/>
      <c r="AL22" s="303" t="str">
        <f>IF(AND('Mapa final'!$H$22="Media",'Mapa final'!$L$22="Catastrófico"),CONCATENATE("R",'Mapa final'!$A$22),"")</f>
        <v/>
      </c>
      <c r="AM22" s="304"/>
      <c r="AN22" s="80"/>
      <c r="AO22" s="345" t="s">
        <v>80</v>
      </c>
      <c r="AP22" s="346"/>
      <c r="AQ22" s="346"/>
      <c r="AR22" s="346"/>
      <c r="AS22" s="346"/>
      <c r="AT22" s="347"/>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row>
    <row r="23" spans="1:80" x14ac:dyDescent="0.25">
      <c r="A23" s="80"/>
      <c r="B23" s="325"/>
      <c r="C23" s="325"/>
      <c r="D23" s="326"/>
      <c r="E23" s="318"/>
      <c r="F23" s="319"/>
      <c r="G23" s="319"/>
      <c r="H23" s="319"/>
      <c r="I23" s="320"/>
      <c r="J23" s="287"/>
      <c r="K23" s="288"/>
      <c r="L23" s="288"/>
      <c r="M23" s="288"/>
      <c r="N23" s="288"/>
      <c r="O23" s="289"/>
      <c r="P23" s="287"/>
      <c r="Q23" s="288"/>
      <c r="R23" s="288"/>
      <c r="S23" s="288"/>
      <c r="T23" s="288"/>
      <c r="U23" s="289"/>
      <c r="V23" s="287"/>
      <c r="W23" s="288"/>
      <c r="X23" s="288"/>
      <c r="Y23" s="288"/>
      <c r="Z23" s="288"/>
      <c r="AA23" s="289"/>
      <c r="AB23" s="305"/>
      <c r="AC23" s="306"/>
      <c r="AD23" s="306"/>
      <c r="AE23" s="306"/>
      <c r="AF23" s="306"/>
      <c r="AG23" s="307"/>
      <c r="AH23" s="296"/>
      <c r="AI23" s="297"/>
      <c r="AJ23" s="297"/>
      <c r="AK23" s="297"/>
      <c r="AL23" s="297"/>
      <c r="AM23" s="298"/>
      <c r="AN23" s="80"/>
      <c r="AO23" s="348"/>
      <c r="AP23" s="349"/>
      <c r="AQ23" s="349"/>
      <c r="AR23" s="349"/>
      <c r="AS23" s="349"/>
      <c r="AT23" s="35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row>
    <row r="24" spans="1:80" x14ac:dyDescent="0.25">
      <c r="A24" s="80"/>
      <c r="B24" s="325"/>
      <c r="C24" s="325"/>
      <c r="D24" s="326"/>
      <c r="E24" s="318"/>
      <c r="F24" s="319"/>
      <c r="G24" s="319"/>
      <c r="H24" s="319"/>
      <c r="I24" s="320"/>
      <c r="J24" s="287" t="str">
        <f>IF(AND('Mapa final'!$H$28="Media",'Mapa final'!$L$28="Leve"),CONCATENATE("R",'Mapa final'!$A$28),"")</f>
        <v/>
      </c>
      <c r="K24" s="288"/>
      <c r="L24" s="288" t="str">
        <f>IF(AND('Mapa final'!$H$34="Media",'Mapa final'!$L$34="Leve"),CONCATENATE("R",'Mapa final'!$A$34),"")</f>
        <v/>
      </c>
      <c r="M24" s="288"/>
      <c r="N24" s="288" t="str">
        <f>IF(AND('Mapa final'!$H$40="Media",'Mapa final'!$L$40="Leve"),CONCATENATE("R",'Mapa final'!$A$40),"")</f>
        <v/>
      </c>
      <c r="O24" s="289"/>
      <c r="P24" s="287" t="str">
        <f>IF(AND('Mapa final'!$H$28="Media",'Mapa final'!$L$28="Menor"),CONCATENATE("R",'Mapa final'!$A$28),"")</f>
        <v/>
      </c>
      <c r="Q24" s="288"/>
      <c r="R24" s="288" t="str">
        <f>IF(AND('Mapa final'!$H$34="Media",'Mapa final'!$L$34="Menor"),CONCATENATE("R",'Mapa final'!$A$34),"")</f>
        <v/>
      </c>
      <c r="S24" s="288"/>
      <c r="T24" s="288" t="str">
        <f>IF(AND('Mapa final'!$H$40="Media",'Mapa final'!$L$40="Menor"),CONCATENATE("R",'Mapa final'!$A$40),"")</f>
        <v/>
      </c>
      <c r="U24" s="289"/>
      <c r="V24" s="287" t="str">
        <f>IF(AND('Mapa final'!$H$28="Media",'Mapa final'!$L$28="Moderado"),CONCATENATE("R",'Mapa final'!$A$28),"")</f>
        <v/>
      </c>
      <c r="W24" s="288"/>
      <c r="X24" s="288" t="str">
        <f>IF(AND('Mapa final'!$H$34="Media",'Mapa final'!$L$34="Moderado"),CONCATENATE("R",'Mapa final'!$A$34),"")</f>
        <v/>
      </c>
      <c r="Y24" s="288"/>
      <c r="Z24" s="288" t="str">
        <f>IF(AND('Mapa final'!$H$40="Media",'Mapa final'!$L$40="Moderado"),CONCATENATE("R",'Mapa final'!$A$40),"")</f>
        <v/>
      </c>
      <c r="AA24" s="289"/>
      <c r="AB24" s="305" t="str">
        <f>IF(AND('Mapa final'!$H$28="Media",'Mapa final'!$L$28="Mayor"),CONCATENATE("R",'Mapa final'!$A$28),"")</f>
        <v/>
      </c>
      <c r="AC24" s="306"/>
      <c r="AD24" s="306" t="str">
        <f>IF(AND('Mapa final'!$H$34="Media",'Mapa final'!$L$34="Mayor"),CONCATENATE("R",'Mapa final'!$A$34),"")</f>
        <v/>
      </c>
      <c r="AE24" s="306"/>
      <c r="AF24" s="306" t="str">
        <f>IF(AND('Mapa final'!$H$40="Media",'Mapa final'!$L$40="Mayor"),CONCATENATE("R",'Mapa final'!$A$40),"")</f>
        <v/>
      </c>
      <c r="AG24" s="307"/>
      <c r="AH24" s="296" t="str">
        <f>IF(AND('Mapa final'!$H$28="Media",'Mapa final'!$L$28="Catastrófico"),CONCATENATE("R",'Mapa final'!$A$28),"")</f>
        <v/>
      </c>
      <c r="AI24" s="297"/>
      <c r="AJ24" s="297" t="str">
        <f>IF(AND('Mapa final'!$H$34="Media",'Mapa final'!$L$34="Catastrófico"),CONCATENATE("R",'Mapa final'!$A$34),"")</f>
        <v/>
      </c>
      <c r="AK24" s="297"/>
      <c r="AL24" s="297" t="str">
        <f>IF(AND('Mapa final'!$H$40="Media",'Mapa final'!$L$40="Catastrófico"),CONCATENATE("R",'Mapa final'!$A$40),"")</f>
        <v/>
      </c>
      <c r="AM24" s="298"/>
      <c r="AN24" s="80"/>
      <c r="AO24" s="348"/>
      <c r="AP24" s="349"/>
      <c r="AQ24" s="349"/>
      <c r="AR24" s="349"/>
      <c r="AS24" s="349"/>
      <c r="AT24" s="35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row>
    <row r="25" spans="1:80" x14ac:dyDescent="0.25">
      <c r="A25" s="80"/>
      <c r="B25" s="325"/>
      <c r="C25" s="325"/>
      <c r="D25" s="326"/>
      <c r="E25" s="318"/>
      <c r="F25" s="319"/>
      <c r="G25" s="319"/>
      <c r="H25" s="319"/>
      <c r="I25" s="320"/>
      <c r="J25" s="287"/>
      <c r="K25" s="288"/>
      <c r="L25" s="288"/>
      <c r="M25" s="288"/>
      <c r="N25" s="288"/>
      <c r="O25" s="289"/>
      <c r="P25" s="287"/>
      <c r="Q25" s="288"/>
      <c r="R25" s="288"/>
      <c r="S25" s="288"/>
      <c r="T25" s="288"/>
      <c r="U25" s="289"/>
      <c r="V25" s="287"/>
      <c r="W25" s="288"/>
      <c r="X25" s="288"/>
      <c r="Y25" s="288"/>
      <c r="Z25" s="288"/>
      <c r="AA25" s="289"/>
      <c r="AB25" s="305"/>
      <c r="AC25" s="306"/>
      <c r="AD25" s="306"/>
      <c r="AE25" s="306"/>
      <c r="AF25" s="306"/>
      <c r="AG25" s="307"/>
      <c r="AH25" s="296"/>
      <c r="AI25" s="297"/>
      <c r="AJ25" s="297"/>
      <c r="AK25" s="297"/>
      <c r="AL25" s="297"/>
      <c r="AM25" s="298"/>
      <c r="AN25" s="80"/>
      <c r="AO25" s="348"/>
      <c r="AP25" s="349"/>
      <c r="AQ25" s="349"/>
      <c r="AR25" s="349"/>
      <c r="AS25" s="349"/>
      <c r="AT25" s="35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row>
    <row r="26" spans="1:80" x14ac:dyDescent="0.25">
      <c r="A26" s="80"/>
      <c r="B26" s="325"/>
      <c r="C26" s="325"/>
      <c r="D26" s="326"/>
      <c r="E26" s="318"/>
      <c r="F26" s="319"/>
      <c r="G26" s="319"/>
      <c r="H26" s="319"/>
      <c r="I26" s="320"/>
      <c r="J26" s="287" t="str">
        <f>IF(AND('Mapa final'!$H$46="Media",'Mapa final'!$L$46="Leve"),CONCATENATE("R",'Mapa final'!$A$46),"")</f>
        <v/>
      </c>
      <c r="K26" s="288"/>
      <c r="L26" s="288" t="str">
        <f>IF(AND('Mapa final'!$H$52="Media",'Mapa final'!$L$52="Leve"),CONCATENATE("R",'Mapa final'!$A$52),"")</f>
        <v/>
      </c>
      <c r="M26" s="288"/>
      <c r="N26" s="288" t="str">
        <f>IF(AND('Mapa final'!$H$58="Media",'Mapa final'!$L$58="Leve"),CONCATENATE("R",'Mapa final'!$A$58),"")</f>
        <v/>
      </c>
      <c r="O26" s="289"/>
      <c r="P26" s="287" t="str">
        <f>IF(AND('Mapa final'!$H$46="Media",'Mapa final'!$L$46="Menor"),CONCATENATE("R",'Mapa final'!$A$46),"")</f>
        <v/>
      </c>
      <c r="Q26" s="288"/>
      <c r="R26" s="288" t="str">
        <f>IF(AND('Mapa final'!$H$52="Media",'Mapa final'!$L$52="Menor"),CONCATENATE("R",'Mapa final'!$A$52),"")</f>
        <v/>
      </c>
      <c r="S26" s="288"/>
      <c r="T26" s="288" t="str">
        <f>IF(AND('Mapa final'!$H$58="Media",'Mapa final'!$L$58="Menor"),CONCATENATE("R",'Mapa final'!$A$58),"")</f>
        <v/>
      </c>
      <c r="U26" s="289"/>
      <c r="V26" s="287" t="str">
        <f>IF(AND('Mapa final'!$H$46="Media",'Mapa final'!$L$46="Moderado"),CONCATENATE("R",'Mapa final'!$A$46),"")</f>
        <v/>
      </c>
      <c r="W26" s="288"/>
      <c r="X26" s="288" t="str">
        <f>IF(AND('Mapa final'!$H$52="Media",'Mapa final'!$L$52="Moderado"),CONCATENATE("R",'Mapa final'!$A$52),"")</f>
        <v/>
      </c>
      <c r="Y26" s="288"/>
      <c r="Z26" s="288" t="str">
        <f>IF(AND('Mapa final'!$H$58="Media",'Mapa final'!$L$58="Moderado"),CONCATENATE("R",'Mapa final'!$A$58),"")</f>
        <v/>
      </c>
      <c r="AA26" s="289"/>
      <c r="AB26" s="305" t="str">
        <f>IF(AND('Mapa final'!$H$46="Media",'Mapa final'!$L$46="Mayor"),CONCATENATE("R",'Mapa final'!$A$46),"")</f>
        <v/>
      </c>
      <c r="AC26" s="306"/>
      <c r="AD26" s="306" t="str">
        <f>IF(AND('Mapa final'!$H$52="Media",'Mapa final'!$L$52="Mayor"),CONCATENATE("R",'Mapa final'!$A$52),"")</f>
        <v/>
      </c>
      <c r="AE26" s="306"/>
      <c r="AF26" s="306" t="str">
        <f>IF(AND('Mapa final'!$H$58="Media",'Mapa final'!$L$58="Mayor"),CONCATENATE("R",'Mapa final'!$A$58),"")</f>
        <v/>
      </c>
      <c r="AG26" s="307"/>
      <c r="AH26" s="296" t="str">
        <f>IF(AND('Mapa final'!$H$46="Media",'Mapa final'!$L$46="Catastrófico"),CONCATENATE("R",'Mapa final'!$A$46),"")</f>
        <v/>
      </c>
      <c r="AI26" s="297"/>
      <c r="AJ26" s="297" t="str">
        <f>IF(AND('Mapa final'!$H$52="Media",'Mapa final'!$L$52="Catastrófico"),CONCATENATE("R",'Mapa final'!$A$52),"")</f>
        <v/>
      </c>
      <c r="AK26" s="297"/>
      <c r="AL26" s="297" t="str">
        <f>IF(AND('Mapa final'!$H$58="Media",'Mapa final'!$L$58="Catastrófico"),CONCATENATE("R",'Mapa final'!$A$58),"")</f>
        <v/>
      </c>
      <c r="AM26" s="298"/>
      <c r="AN26" s="80"/>
      <c r="AO26" s="348"/>
      <c r="AP26" s="349"/>
      <c r="AQ26" s="349"/>
      <c r="AR26" s="349"/>
      <c r="AS26" s="349"/>
      <c r="AT26" s="35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row>
    <row r="27" spans="1:80" x14ac:dyDescent="0.25">
      <c r="A27" s="80"/>
      <c r="B27" s="325"/>
      <c r="C27" s="325"/>
      <c r="D27" s="326"/>
      <c r="E27" s="318"/>
      <c r="F27" s="319"/>
      <c r="G27" s="319"/>
      <c r="H27" s="319"/>
      <c r="I27" s="320"/>
      <c r="J27" s="287"/>
      <c r="K27" s="288"/>
      <c r="L27" s="288"/>
      <c r="M27" s="288"/>
      <c r="N27" s="288"/>
      <c r="O27" s="289"/>
      <c r="P27" s="287"/>
      <c r="Q27" s="288"/>
      <c r="R27" s="288"/>
      <c r="S27" s="288"/>
      <c r="T27" s="288"/>
      <c r="U27" s="289"/>
      <c r="V27" s="287"/>
      <c r="W27" s="288"/>
      <c r="X27" s="288"/>
      <c r="Y27" s="288"/>
      <c r="Z27" s="288"/>
      <c r="AA27" s="289"/>
      <c r="AB27" s="305"/>
      <c r="AC27" s="306"/>
      <c r="AD27" s="306"/>
      <c r="AE27" s="306"/>
      <c r="AF27" s="306"/>
      <c r="AG27" s="307"/>
      <c r="AH27" s="296"/>
      <c r="AI27" s="297"/>
      <c r="AJ27" s="297"/>
      <c r="AK27" s="297"/>
      <c r="AL27" s="297"/>
      <c r="AM27" s="298"/>
      <c r="AN27" s="80"/>
      <c r="AO27" s="348"/>
      <c r="AP27" s="349"/>
      <c r="AQ27" s="349"/>
      <c r="AR27" s="349"/>
      <c r="AS27" s="349"/>
      <c r="AT27" s="35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row>
    <row r="28" spans="1:80" x14ac:dyDescent="0.25">
      <c r="A28" s="80"/>
      <c r="B28" s="325"/>
      <c r="C28" s="325"/>
      <c r="D28" s="326"/>
      <c r="E28" s="318"/>
      <c r="F28" s="319"/>
      <c r="G28" s="319"/>
      <c r="H28" s="319"/>
      <c r="I28" s="320"/>
      <c r="J28" s="287" t="str">
        <f>IF(AND('Mapa final'!$H$64="Media",'Mapa final'!$L$64="Leve"),CONCATENATE("R",'Mapa final'!$A$64),"")</f>
        <v/>
      </c>
      <c r="K28" s="288"/>
      <c r="L28" s="288" t="str">
        <f>IF(AND('Mapa final'!$H$70="Media",'Mapa final'!$L$70="Leve"),CONCATENATE("R",'Mapa final'!$A$70),"")</f>
        <v/>
      </c>
      <c r="M28" s="288"/>
      <c r="N28" s="288" t="str">
        <f>IF(AND('Mapa final'!$H$76="Media",'Mapa final'!$L$76="Leve"),CONCATENATE("R",'Mapa final'!$A$76),"")</f>
        <v/>
      </c>
      <c r="O28" s="289"/>
      <c r="P28" s="287" t="str">
        <f>IF(AND('Mapa final'!$H$64="Media",'Mapa final'!$L$64="Menor"),CONCATENATE("R",'Mapa final'!$A$64),"")</f>
        <v/>
      </c>
      <c r="Q28" s="288"/>
      <c r="R28" s="288" t="str">
        <f>IF(AND('Mapa final'!$H$70="Media",'Mapa final'!$L$70="Menor"),CONCATENATE("R",'Mapa final'!$A$70),"")</f>
        <v/>
      </c>
      <c r="S28" s="288"/>
      <c r="T28" s="288" t="str">
        <f>IF(AND('Mapa final'!$H$76="Media",'Mapa final'!$L$76="Menor"),CONCATENATE("R",'Mapa final'!$A$76),"")</f>
        <v/>
      </c>
      <c r="U28" s="289"/>
      <c r="V28" s="287" t="str">
        <f>IF(AND('Mapa final'!$H$64="Media",'Mapa final'!$L$64="Moderado"),CONCATENATE("R",'Mapa final'!$A$64),"")</f>
        <v/>
      </c>
      <c r="W28" s="288"/>
      <c r="X28" s="288" t="str">
        <f>IF(AND('Mapa final'!$H$70="Media",'Mapa final'!$L$70="Moderado"),CONCATENATE("R",'Mapa final'!$A$70),"")</f>
        <v/>
      </c>
      <c r="Y28" s="288"/>
      <c r="Z28" s="288" t="str">
        <f>IF(AND('Mapa final'!$H$76="Media",'Mapa final'!$L$76="Moderado"),CONCATENATE("R",'Mapa final'!$A$76),"")</f>
        <v/>
      </c>
      <c r="AA28" s="289"/>
      <c r="AB28" s="305" t="str">
        <f>IF(AND('Mapa final'!$H$64="Media",'Mapa final'!$L$64="Mayor"),CONCATENATE("R",'Mapa final'!$A$64),"")</f>
        <v/>
      </c>
      <c r="AC28" s="306"/>
      <c r="AD28" s="306" t="str">
        <f>IF(AND('Mapa final'!$H$70="Media",'Mapa final'!$L$70="Mayor"),CONCATENATE("R",'Mapa final'!$A$70),"")</f>
        <v/>
      </c>
      <c r="AE28" s="306"/>
      <c r="AF28" s="306" t="str">
        <f>IF(AND('Mapa final'!$H$76="Media",'Mapa final'!$L$76="Mayor"),CONCATENATE("R",'Mapa final'!$A$76),"")</f>
        <v/>
      </c>
      <c r="AG28" s="307"/>
      <c r="AH28" s="296" t="str">
        <f>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0"/>
      <c r="AO28" s="348"/>
      <c r="AP28" s="349"/>
      <c r="AQ28" s="349"/>
      <c r="AR28" s="349"/>
      <c r="AS28" s="349"/>
      <c r="AT28" s="35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row>
    <row r="29" spans="1:80" ht="15.75" thickBot="1" x14ac:dyDescent="0.3">
      <c r="A29" s="80"/>
      <c r="B29" s="325"/>
      <c r="C29" s="325"/>
      <c r="D29" s="326"/>
      <c r="E29" s="321"/>
      <c r="F29" s="322"/>
      <c r="G29" s="322"/>
      <c r="H29" s="322"/>
      <c r="I29" s="323"/>
      <c r="J29" s="287"/>
      <c r="K29" s="288"/>
      <c r="L29" s="288"/>
      <c r="M29" s="288"/>
      <c r="N29" s="288"/>
      <c r="O29" s="289"/>
      <c r="P29" s="290"/>
      <c r="Q29" s="291"/>
      <c r="R29" s="291"/>
      <c r="S29" s="291"/>
      <c r="T29" s="291"/>
      <c r="U29" s="292"/>
      <c r="V29" s="290"/>
      <c r="W29" s="291"/>
      <c r="X29" s="291"/>
      <c r="Y29" s="291"/>
      <c r="Z29" s="291"/>
      <c r="AA29" s="292"/>
      <c r="AB29" s="308"/>
      <c r="AC29" s="309"/>
      <c r="AD29" s="309"/>
      <c r="AE29" s="309"/>
      <c r="AF29" s="309"/>
      <c r="AG29" s="310"/>
      <c r="AH29" s="299"/>
      <c r="AI29" s="300"/>
      <c r="AJ29" s="300"/>
      <c r="AK29" s="300"/>
      <c r="AL29" s="300"/>
      <c r="AM29" s="301"/>
      <c r="AN29" s="80"/>
      <c r="AO29" s="351"/>
      <c r="AP29" s="352"/>
      <c r="AQ29" s="352"/>
      <c r="AR29" s="352"/>
      <c r="AS29" s="352"/>
      <c r="AT29" s="353"/>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row>
    <row r="30" spans="1:80" x14ac:dyDescent="0.25">
      <c r="A30" s="80"/>
      <c r="B30" s="325"/>
      <c r="C30" s="325"/>
      <c r="D30" s="326"/>
      <c r="E30" s="315" t="s">
        <v>113</v>
      </c>
      <c r="F30" s="316"/>
      <c r="G30" s="316"/>
      <c r="H30" s="316"/>
      <c r="I30" s="316"/>
      <c r="J30" s="284" t="str">
        <f>IF(AND('Mapa final'!$H$10="Baja",'Mapa final'!$L$10="Leve"),CONCATENATE("R",'Mapa final'!$A$10),"")</f>
        <v/>
      </c>
      <c r="K30" s="285"/>
      <c r="L30" s="285" t="str">
        <f>IF(AND('Mapa final'!$H$16="Baja",'Mapa final'!$L$16="Leve"),CONCATENATE("R",'Mapa final'!$A$16),"")</f>
        <v/>
      </c>
      <c r="M30" s="285"/>
      <c r="N30" s="285" t="str">
        <f>IF(AND('Mapa final'!$H$22="Baja",'Mapa final'!$L$22="Leve"),CONCATENATE("R",'Mapa final'!$A$22),"")</f>
        <v/>
      </c>
      <c r="O30" s="286"/>
      <c r="P30" s="294" t="str">
        <f>IF(AND('Mapa final'!$H$10="Baja",'Mapa final'!$L$10="Menor"),CONCATENATE("R",'Mapa final'!$A$10),"")</f>
        <v/>
      </c>
      <c r="Q30" s="294"/>
      <c r="R30" s="294" t="str">
        <f>IF(AND('Mapa final'!$H$16="Baja",'Mapa final'!$L$16="Menor"),CONCATENATE("R",'Mapa final'!$A$16),"")</f>
        <v/>
      </c>
      <c r="S30" s="294"/>
      <c r="T30" s="294" t="str">
        <f>IF(AND('Mapa final'!$H$22="Baja",'Mapa final'!$L$22="Menor"),CONCATENATE("R",'Mapa final'!$A$22),"")</f>
        <v/>
      </c>
      <c r="U30" s="295"/>
      <c r="V30" s="293" t="str">
        <f>IF(AND('Mapa final'!$H$10="Baja",'Mapa final'!$L$10="Moderado"),CONCATENATE("R",'Mapa final'!$A$10),"")</f>
        <v/>
      </c>
      <c r="W30" s="294"/>
      <c r="X30" s="294" t="str">
        <f>IF(AND('Mapa final'!$H$16="Baja",'Mapa final'!$L$16="Moderado"),CONCATENATE("R",'Mapa final'!$A$16),"")</f>
        <v/>
      </c>
      <c r="Y30" s="294"/>
      <c r="Z30" s="294" t="str">
        <f>IF(AND('Mapa final'!$H$22="Baja",'Mapa final'!$L$22="Moderado"),CONCATENATE("R",'Mapa final'!$A$22),"")</f>
        <v/>
      </c>
      <c r="AA30" s="295"/>
      <c r="AB30" s="311" t="str">
        <f>IF(AND('Mapa final'!$H$10="Baja",'Mapa final'!$L$10="Mayor"),CONCATENATE("R",'Mapa final'!$A$10),"")</f>
        <v/>
      </c>
      <c r="AC30" s="312"/>
      <c r="AD30" s="312" t="str">
        <f>IF(AND('Mapa final'!$H$16="Baja",'Mapa final'!$L$16="Mayor"),CONCATENATE("R",'Mapa final'!$A$16),"")</f>
        <v/>
      </c>
      <c r="AE30" s="312"/>
      <c r="AF30" s="312" t="str">
        <f>IF(AND('Mapa final'!$H$22="Baja",'Mapa final'!$L$22="Mayor"),CONCATENATE("R",'Mapa final'!$A$22),"")</f>
        <v/>
      </c>
      <c r="AG30" s="313"/>
      <c r="AH30" s="302" t="str">
        <f>IF(AND('Mapa final'!$H$10="Baja",'Mapa final'!$L$10="Catastrófico"),CONCATENATE("R",'Mapa final'!$A$10),"")</f>
        <v/>
      </c>
      <c r="AI30" s="303"/>
      <c r="AJ30" s="303" t="str">
        <f>IF(AND('Mapa final'!$H$16="Baja",'Mapa final'!$L$16="Catastrófico"),CONCATENATE("R",'Mapa final'!$A$16),"")</f>
        <v/>
      </c>
      <c r="AK30" s="303"/>
      <c r="AL30" s="303" t="str">
        <f>IF(AND('Mapa final'!$H$22="Baja",'Mapa final'!$L$22="Catastrófico"),CONCATENATE("R",'Mapa final'!$A$22),"")</f>
        <v/>
      </c>
      <c r="AM30" s="304"/>
      <c r="AN30" s="80"/>
      <c r="AO30" s="354" t="s">
        <v>81</v>
      </c>
      <c r="AP30" s="355"/>
      <c r="AQ30" s="355"/>
      <c r="AR30" s="355"/>
      <c r="AS30" s="355"/>
      <c r="AT30" s="356"/>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row>
    <row r="31" spans="1:80" x14ac:dyDescent="0.25">
      <c r="A31" s="80"/>
      <c r="B31" s="325"/>
      <c r="C31" s="325"/>
      <c r="D31" s="326"/>
      <c r="E31" s="318"/>
      <c r="F31" s="319"/>
      <c r="G31" s="319"/>
      <c r="H31" s="319"/>
      <c r="I31" s="319"/>
      <c r="J31" s="278"/>
      <c r="K31" s="279"/>
      <c r="L31" s="279"/>
      <c r="M31" s="279"/>
      <c r="N31" s="279"/>
      <c r="O31" s="280"/>
      <c r="P31" s="288"/>
      <c r="Q31" s="288"/>
      <c r="R31" s="288"/>
      <c r="S31" s="288"/>
      <c r="T31" s="288"/>
      <c r="U31" s="289"/>
      <c r="V31" s="287"/>
      <c r="W31" s="288"/>
      <c r="X31" s="288"/>
      <c r="Y31" s="288"/>
      <c r="Z31" s="288"/>
      <c r="AA31" s="289"/>
      <c r="AB31" s="305"/>
      <c r="AC31" s="306"/>
      <c r="AD31" s="306"/>
      <c r="AE31" s="306"/>
      <c r="AF31" s="306"/>
      <c r="AG31" s="307"/>
      <c r="AH31" s="296"/>
      <c r="AI31" s="297"/>
      <c r="AJ31" s="297"/>
      <c r="AK31" s="297"/>
      <c r="AL31" s="297"/>
      <c r="AM31" s="298"/>
      <c r="AN31" s="80"/>
      <c r="AO31" s="357"/>
      <c r="AP31" s="358"/>
      <c r="AQ31" s="358"/>
      <c r="AR31" s="358"/>
      <c r="AS31" s="358"/>
      <c r="AT31" s="359"/>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row>
    <row r="32" spans="1:80" x14ac:dyDescent="0.25">
      <c r="A32" s="80"/>
      <c r="B32" s="325"/>
      <c r="C32" s="325"/>
      <c r="D32" s="326"/>
      <c r="E32" s="318"/>
      <c r="F32" s="319"/>
      <c r="G32" s="319"/>
      <c r="H32" s="319"/>
      <c r="I32" s="319"/>
      <c r="J32" s="278" t="str">
        <f>IF(AND('Mapa final'!$H$28="Baja",'Mapa final'!$L$28="Leve"),CONCATENATE("R",'Mapa final'!$A$28),"")</f>
        <v/>
      </c>
      <c r="K32" s="279"/>
      <c r="L32" s="279" t="str">
        <f>IF(AND('Mapa final'!$H$34="Baja",'Mapa final'!$L$34="Leve"),CONCATENATE("R",'Mapa final'!$A$34),"")</f>
        <v/>
      </c>
      <c r="M32" s="279"/>
      <c r="N32" s="279" t="str">
        <f>IF(AND('Mapa final'!$H$40="Baja",'Mapa final'!$L$40="Leve"),CONCATENATE("R",'Mapa final'!$A$40),"")</f>
        <v/>
      </c>
      <c r="O32" s="280"/>
      <c r="P32" s="288" t="str">
        <f>IF(AND('Mapa final'!$H$28="Baja",'Mapa final'!$L$28="Menor"),CONCATENATE("R",'Mapa final'!$A$28),"")</f>
        <v/>
      </c>
      <c r="Q32" s="288"/>
      <c r="R32" s="288" t="str">
        <f>IF(AND('Mapa final'!$H$34="Baja",'Mapa final'!$L$34="Menor"),CONCATENATE("R",'Mapa final'!$A$34),"")</f>
        <v/>
      </c>
      <c r="S32" s="288"/>
      <c r="T32" s="288" t="str">
        <f>IF(AND('Mapa final'!$H$40="Baja",'Mapa final'!$L$40="Menor"),CONCATENATE("R",'Mapa final'!$A$40),"")</f>
        <v/>
      </c>
      <c r="U32" s="289"/>
      <c r="V32" s="287" t="str">
        <f>IF(AND('Mapa final'!$H$28="Baja",'Mapa final'!$L$28="Moderado"),CONCATENATE("R",'Mapa final'!$A$28),"")</f>
        <v/>
      </c>
      <c r="W32" s="288"/>
      <c r="X32" s="288" t="str">
        <f>IF(AND('Mapa final'!$H$34="Baja",'Mapa final'!$L$34="Moderado"),CONCATENATE("R",'Mapa final'!$A$34),"")</f>
        <v/>
      </c>
      <c r="Y32" s="288"/>
      <c r="Z32" s="288" t="str">
        <f>IF(AND('Mapa final'!$H$40="Baja",'Mapa final'!$L$40="Moderado"),CONCATENATE("R",'Mapa final'!$A$40),"")</f>
        <v/>
      </c>
      <c r="AA32" s="289"/>
      <c r="AB32" s="305" t="str">
        <f>IF(AND('Mapa final'!$H$28="Baja",'Mapa final'!$L$28="Mayor"),CONCATENATE("R",'Mapa final'!$A$28),"")</f>
        <v/>
      </c>
      <c r="AC32" s="306"/>
      <c r="AD32" s="306" t="str">
        <f>IF(AND('Mapa final'!$H$34="Baja",'Mapa final'!$L$34="Mayor"),CONCATENATE("R",'Mapa final'!$A$34),"")</f>
        <v/>
      </c>
      <c r="AE32" s="306"/>
      <c r="AF32" s="306" t="str">
        <f>IF(AND('Mapa final'!$H$40="Baja",'Mapa final'!$L$40="Mayor"),CONCATENATE("R",'Mapa final'!$A$40),"")</f>
        <v/>
      </c>
      <c r="AG32" s="307"/>
      <c r="AH32" s="296" t="str">
        <f>IF(AND('Mapa final'!$H$28="Baja",'Mapa final'!$L$28="Catastrófico"),CONCATENATE("R",'Mapa final'!$A$28),"")</f>
        <v/>
      </c>
      <c r="AI32" s="297"/>
      <c r="AJ32" s="297" t="str">
        <f>IF(AND('Mapa final'!$H$34="Baja",'Mapa final'!$L$34="Catastrófico"),CONCATENATE("R",'Mapa final'!$A$34),"")</f>
        <v/>
      </c>
      <c r="AK32" s="297"/>
      <c r="AL32" s="297" t="str">
        <f>IF(AND('Mapa final'!$H$40="Baja",'Mapa final'!$L$40="Catastrófico"),CONCATENATE("R",'Mapa final'!$A$40),"")</f>
        <v/>
      </c>
      <c r="AM32" s="298"/>
      <c r="AN32" s="80"/>
      <c r="AO32" s="357"/>
      <c r="AP32" s="358"/>
      <c r="AQ32" s="358"/>
      <c r="AR32" s="358"/>
      <c r="AS32" s="358"/>
      <c r="AT32" s="359"/>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row>
    <row r="33" spans="1:80" x14ac:dyDescent="0.25">
      <c r="A33" s="80"/>
      <c r="B33" s="325"/>
      <c r="C33" s="325"/>
      <c r="D33" s="326"/>
      <c r="E33" s="318"/>
      <c r="F33" s="319"/>
      <c r="G33" s="319"/>
      <c r="H33" s="319"/>
      <c r="I33" s="319"/>
      <c r="J33" s="278"/>
      <c r="K33" s="279"/>
      <c r="L33" s="279"/>
      <c r="M33" s="279"/>
      <c r="N33" s="279"/>
      <c r="O33" s="280"/>
      <c r="P33" s="288"/>
      <c r="Q33" s="288"/>
      <c r="R33" s="288"/>
      <c r="S33" s="288"/>
      <c r="T33" s="288"/>
      <c r="U33" s="289"/>
      <c r="V33" s="287"/>
      <c r="W33" s="288"/>
      <c r="X33" s="288"/>
      <c r="Y33" s="288"/>
      <c r="Z33" s="288"/>
      <c r="AA33" s="289"/>
      <c r="AB33" s="305"/>
      <c r="AC33" s="306"/>
      <c r="AD33" s="306"/>
      <c r="AE33" s="306"/>
      <c r="AF33" s="306"/>
      <c r="AG33" s="307"/>
      <c r="AH33" s="296"/>
      <c r="AI33" s="297"/>
      <c r="AJ33" s="297"/>
      <c r="AK33" s="297"/>
      <c r="AL33" s="297"/>
      <c r="AM33" s="298"/>
      <c r="AN33" s="80"/>
      <c r="AO33" s="357"/>
      <c r="AP33" s="358"/>
      <c r="AQ33" s="358"/>
      <c r="AR33" s="358"/>
      <c r="AS33" s="358"/>
      <c r="AT33" s="359"/>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row>
    <row r="34" spans="1:80" x14ac:dyDescent="0.25">
      <c r="A34" s="80"/>
      <c r="B34" s="325"/>
      <c r="C34" s="325"/>
      <c r="D34" s="326"/>
      <c r="E34" s="318"/>
      <c r="F34" s="319"/>
      <c r="G34" s="319"/>
      <c r="H34" s="319"/>
      <c r="I34" s="319"/>
      <c r="J34" s="278" t="str">
        <f>IF(AND('Mapa final'!$H$46="Baja",'Mapa final'!$L$46="Leve"),CONCATENATE("R",'Mapa final'!$A$46),"")</f>
        <v/>
      </c>
      <c r="K34" s="279"/>
      <c r="L34" s="279" t="str">
        <f>IF(AND('Mapa final'!$H$52="Baja",'Mapa final'!$L$52="Leve"),CONCATENATE("R",'Mapa final'!$A$52),"")</f>
        <v/>
      </c>
      <c r="M34" s="279"/>
      <c r="N34" s="279" t="str">
        <f>IF(AND('Mapa final'!$H$58="Baja",'Mapa final'!$L$58="Leve"),CONCATENATE("R",'Mapa final'!$A$58),"")</f>
        <v/>
      </c>
      <c r="O34" s="280"/>
      <c r="P34" s="288" t="str">
        <f>IF(AND('Mapa final'!$H$46="Baja",'Mapa final'!$L$46="Menor"),CONCATENATE("R",'Mapa final'!$A$46),"")</f>
        <v/>
      </c>
      <c r="Q34" s="288"/>
      <c r="R34" s="288" t="str">
        <f>IF(AND('Mapa final'!$H$52="Baja",'Mapa final'!$L$52="Menor"),CONCATENATE("R",'Mapa final'!$A$52),"")</f>
        <v/>
      </c>
      <c r="S34" s="288"/>
      <c r="T34" s="288" t="str">
        <f>IF(AND('Mapa final'!$H$58="Baja",'Mapa final'!$L$58="Menor"),CONCATENATE("R",'Mapa final'!$A$58),"")</f>
        <v/>
      </c>
      <c r="U34" s="289"/>
      <c r="V34" s="287" t="str">
        <f>IF(AND('Mapa final'!$H$46="Baja",'Mapa final'!$L$46="Moderado"),CONCATENATE("R",'Mapa final'!$A$46),"")</f>
        <v/>
      </c>
      <c r="W34" s="288"/>
      <c r="X34" s="288" t="str">
        <f>IF(AND('Mapa final'!$H$52="Baja",'Mapa final'!$L$52="Moderado"),CONCATENATE("R",'Mapa final'!$A$52),"")</f>
        <v/>
      </c>
      <c r="Y34" s="288"/>
      <c r="Z34" s="288" t="str">
        <f>IF(AND('Mapa final'!$H$58="Baja",'Mapa final'!$L$58="Moderado"),CONCATENATE("R",'Mapa final'!$A$58),"")</f>
        <v/>
      </c>
      <c r="AA34" s="289"/>
      <c r="AB34" s="305" t="str">
        <f>IF(AND('Mapa final'!$H$46="Baja",'Mapa final'!$L$46="Mayor"),CONCATENATE("R",'Mapa final'!$A$46),"")</f>
        <v/>
      </c>
      <c r="AC34" s="306"/>
      <c r="AD34" s="306" t="str">
        <f>IF(AND('Mapa final'!$H$52="Baja",'Mapa final'!$L$52="Mayor"),CONCATENATE("R",'Mapa final'!$A$52),"")</f>
        <v/>
      </c>
      <c r="AE34" s="306"/>
      <c r="AF34" s="306" t="str">
        <f>IF(AND('Mapa final'!$H$58="Baja",'Mapa final'!$L$58="Mayor"),CONCATENATE("R",'Mapa final'!$A$58),"")</f>
        <v/>
      </c>
      <c r="AG34" s="307"/>
      <c r="AH34" s="296" t="str">
        <f>IF(AND('Mapa final'!$H$46="Baja",'Mapa final'!$L$46="Catastrófico"),CONCATENATE("R",'Mapa final'!$A$46),"")</f>
        <v/>
      </c>
      <c r="AI34" s="297"/>
      <c r="AJ34" s="297" t="str">
        <f>IF(AND('Mapa final'!$H$52="Baja",'Mapa final'!$L$52="Catastrófico"),CONCATENATE("R",'Mapa final'!$A$52),"")</f>
        <v/>
      </c>
      <c r="AK34" s="297"/>
      <c r="AL34" s="297" t="str">
        <f>IF(AND('Mapa final'!$H$58="Baja",'Mapa final'!$L$58="Catastrófico"),CONCATENATE("R",'Mapa final'!$A$58),"")</f>
        <v/>
      </c>
      <c r="AM34" s="298"/>
      <c r="AN34" s="80"/>
      <c r="AO34" s="357"/>
      <c r="AP34" s="358"/>
      <c r="AQ34" s="358"/>
      <c r="AR34" s="358"/>
      <c r="AS34" s="358"/>
      <c r="AT34" s="359"/>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row>
    <row r="35" spans="1:80" x14ac:dyDescent="0.25">
      <c r="A35" s="80"/>
      <c r="B35" s="325"/>
      <c r="C35" s="325"/>
      <c r="D35" s="326"/>
      <c r="E35" s="318"/>
      <c r="F35" s="319"/>
      <c r="G35" s="319"/>
      <c r="H35" s="319"/>
      <c r="I35" s="319"/>
      <c r="J35" s="278"/>
      <c r="K35" s="279"/>
      <c r="L35" s="279"/>
      <c r="M35" s="279"/>
      <c r="N35" s="279"/>
      <c r="O35" s="280"/>
      <c r="P35" s="288"/>
      <c r="Q35" s="288"/>
      <c r="R35" s="288"/>
      <c r="S35" s="288"/>
      <c r="T35" s="288"/>
      <c r="U35" s="289"/>
      <c r="V35" s="287"/>
      <c r="W35" s="288"/>
      <c r="X35" s="288"/>
      <c r="Y35" s="288"/>
      <c r="Z35" s="288"/>
      <c r="AA35" s="289"/>
      <c r="AB35" s="305"/>
      <c r="AC35" s="306"/>
      <c r="AD35" s="306"/>
      <c r="AE35" s="306"/>
      <c r="AF35" s="306"/>
      <c r="AG35" s="307"/>
      <c r="AH35" s="296"/>
      <c r="AI35" s="297"/>
      <c r="AJ35" s="297"/>
      <c r="AK35" s="297"/>
      <c r="AL35" s="297"/>
      <c r="AM35" s="298"/>
      <c r="AN35" s="80"/>
      <c r="AO35" s="357"/>
      <c r="AP35" s="358"/>
      <c r="AQ35" s="358"/>
      <c r="AR35" s="358"/>
      <c r="AS35" s="358"/>
      <c r="AT35" s="359"/>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row>
    <row r="36" spans="1:80" x14ac:dyDescent="0.25">
      <c r="A36" s="80"/>
      <c r="B36" s="325"/>
      <c r="C36" s="325"/>
      <c r="D36" s="326"/>
      <c r="E36" s="318"/>
      <c r="F36" s="319"/>
      <c r="G36" s="319"/>
      <c r="H36" s="319"/>
      <c r="I36" s="319"/>
      <c r="J36" s="278" t="str">
        <f>IF(AND('Mapa final'!$H$64="Baja",'Mapa final'!$L$64="Leve"),CONCATENATE("R",'Mapa final'!$A$64),"")</f>
        <v/>
      </c>
      <c r="K36" s="279"/>
      <c r="L36" s="279" t="str">
        <f>IF(AND('Mapa final'!$H$70="Baja",'Mapa final'!$L$70="Leve"),CONCATENATE("R",'Mapa final'!$A$70),"")</f>
        <v/>
      </c>
      <c r="M36" s="279"/>
      <c r="N36" s="279" t="str">
        <f>IF(AND('Mapa final'!$H$76="Baja",'Mapa final'!$L$76="Leve"),CONCATENATE("R",'Mapa final'!$A$76),"")</f>
        <v/>
      </c>
      <c r="O36" s="280"/>
      <c r="P36" s="288" t="str">
        <f>IF(AND('Mapa final'!$H$64="Baja",'Mapa final'!$L$64="Menor"),CONCATENATE("R",'Mapa final'!$A$64),"")</f>
        <v/>
      </c>
      <c r="Q36" s="288"/>
      <c r="R36" s="288" t="str">
        <f>IF(AND('Mapa final'!$H$70="Baja",'Mapa final'!$L$70="Menor"),CONCATENATE("R",'Mapa final'!$A$70),"")</f>
        <v/>
      </c>
      <c r="S36" s="288"/>
      <c r="T36" s="288" t="str">
        <f>IF(AND('Mapa final'!$H$76="Baja",'Mapa final'!$L$76="Menor"),CONCATENATE("R",'Mapa final'!$A$76),"")</f>
        <v/>
      </c>
      <c r="U36" s="289"/>
      <c r="V36" s="287" t="str">
        <f>IF(AND('Mapa final'!$H$64="Baja",'Mapa final'!$L$64="Moderado"),CONCATENATE("R",'Mapa final'!$A$64),"")</f>
        <v/>
      </c>
      <c r="W36" s="288"/>
      <c r="X36" s="288" t="str">
        <f>IF(AND('Mapa final'!$H$70="Baja",'Mapa final'!$L$70="Moderado"),CONCATENATE("R",'Mapa final'!$A$70),"")</f>
        <v/>
      </c>
      <c r="Y36" s="288"/>
      <c r="Z36" s="288" t="str">
        <f>IF(AND('Mapa final'!$H$76="Baja",'Mapa final'!$L$76="Moderado"),CONCATENATE("R",'Mapa final'!$A$76),"")</f>
        <v/>
      </c>
      <c r="AA36" s="289"/>
      <c r="AB36" s="305" t="str">
        <f>IF(AND('Mapa final'!$H$64="Baja",'Mapa final'!$L$64="Mayor"),CONCATENATE("R",'Mapa final'!$A$64),"")</f>
        <v/>
      </c>
      <c r="AC36" s="306"/>
      <c r="AD36" s="306" t="str">
        <f>IF(AND('Mapa final'!$H$70="Baja",'Mapa final'!$L$70="Mayor"),CONCATENATE("R",'Mapa final'!$A$70),"")</f>
        <v/>
      </c>
      <c r="AE36" s="306"/>
      <c r="AF36" s="306" t="str">
        <f>IF(AND('Mapa final'!$H$76="Baja",'Mapa final'!$L$76="Mayor"),CONCATENATE("R",'Mapa final'!$A$76),"")</f>
        <v/>
      </c>
      <c r="AG36" s="307"/>
      <c r="AH36" s="296" t="str">
        <f>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0"/>
      <c r="AO36" s="357"/>
      <c r="AP36" s="358"/>
      <c r="AQ36" s="358"/>
      <c r="AR36" s="358"/>
      <c r="AS36" s="358"/>
      <c r="AT36" s="359"/>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row>
    <row r="37" spans="1:80" ht="15.75" thickBot="1" x14ac:dyDescent="0.3">
      <c r="A37" s="80"/>
      <c r="B37" s="325"/>
      <c r="C37" s="325"/>
      <c r="D37" s="326"/>
      <c r="E37" s="321"/>
      <c r="F37" s="322"/>
      <c r="G37" s="322"/>
      <c r="H37" s="322"/>
      <c r="I37" s="322"/>
      <c r="J37" s="281"/>
      <c r="K37" s="282"/>
      <c r="L37" s="282"/>
      <c r="M37" s="282"/>
      <c r="N37" s="282"/>
      <c r="O37" s="283"/>
      <c r="P37" s="291"/>
      <c r="Q37" s="291"/>
      <c r="R37" s="291"/>
      <c r="S37" s="291"/>
      <c r="T37" s="291"/>
      <c r="U37" s="292"/>
      <c r="V37" s="290"/>
      <c r="W37" s="291"/>
      <c r="X37" s="291"/>
      <c r="Y37" s="291"/>
      <c r="Z37" s="291"/>
      <c r="AA37" s="292"/>
      <c r="AB37" s="308"/>
      <c r="AC37" s="309"/>
      <c r="AD37" s="309"/>
      <c r="AE37" s="309"/>
      <c r="AF37" s="309"/>
      <c r="AG37" s="310"/>
      <c r="AH37" s="299"/>
      <c r="AI37" s="300"/>
      <c r="AJ37" s="300"/>
      <c r="AK37" s="300"/>
      <c r="AL37" s="300"/>
      <c r="AM37" s="301"/>
      <c r="AN37" s="80"/>
      <c r="AO37" s="360"/>
      <c r="AP37" s="361"/>
      <c r="AQ37" s="361"/>
      <c r="AR37" s="361"/>
      <c r="AS37" s="361"/>
      <c r="AT37" s="362"/>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row>
    <row r="38" spans="1:80" x14ac:dyDescent="0.25">
      <c r="A38" s="80"/>
      <c r="B38" s="325"/>
      <c r="C38" s="325"/>
      <c r="D38" s="326"/>
      <c r="E38" s="315" t="s">
        <v>112</v>
      </c>
      <c r="F38" s="316"/>
      <c r="G38" s="316"/>
      <c r="H38" s="316"/>
      <c r="I38" s="317"/>
      <c r="J38" s="284" t="str">
        <f>IF(AND('Mapa final'!$H$10="Muy Baja",'Mapa final'!$L$10="Leve"),CONCATENATE("R",'Mapa final'!$A$10),"")</f>
        <v/>
      </c>
      <c r="K38" s="285"/>
      <c r="L38" s="285" t="str">
        <f>IF(AND('Mapa final'!$H$16="Muy Baja",'Mapa final'!$L$16="Leve"),CONCATENATE("R",'Mapa final'!$A$16),"")</f>
        <v/>
      </c>
      <c r="M38" s="285"/>
      <c r="N38" s="285" t="str">
        <f>IF(AND('Mapa final'!$H$22="Muy Baja",'Mapa final'!$L$22="Leve"),CONCATENATE("R",'Mapa final'!$A$22),"")</f>
        <v/>
      </c>
      <c r="O38" s="286"/>
      <c r="P38" s="284" t="str">
        <f>IF(AND('Mapa final'!$H$10="Muy Baja",'Mapa final'!$L$10="Menor"),CONCATENATE("R",'Mapa final'!$A$10),"")</f>
        <v/>
      </c>
      <c r="Q38" s="285"/>
      <c r="R38" s="285" t="str">
        <f>IF(AND('Mapa final'!$H$16="Muy Baja",'Mapa final'!$L$16="Menor"),CONCATENATE("R",'Mapa final'!$A$16),"")</f>
        <v/>
      </c>
      <c r="S38" s="285"/>
      <c r="T38" s="285" t="str">
        <f>IF(AND('Mapa final'!$H$22="Muy Baja",'Mapa final'!$L$22="Menor"),CONCATENATE("R",'Mapa final'!$A$22),"")</f>
        <v/>
      </c>
      <c r="U38" s="286"/>
      <c r="V38" s="293" t="str">
        <f>IF(AND('Mapa final'!$H$10="Muy Baja",'Mapa final'!$L$10="Moderado"),CONCATENATE("R",'Mapa final'!$A$10),"")</f>
        <v/>
      </c>
      <c r="W38" s="294"/>
      <c r="X38" s="294" t="str">
        <f>IF(AND('Mapa final'!$H$16="Muy Baja",'Mapa final'!$L$16="Moderado"),CONCATENATE("R",'Mapa final'!$A$16),"")</f>
        <v/>
      </c>
      <c r="Y38" s="294"/>
      <c r="Z38" s="294" t="str">
        <f>IF(AND('Mapa final'!$H$22="Muy Baja",'Mapa final'!$L$22="Moderado"),CONCATENATE("R",'Mapa final'!$A$22),"")</f>
        <v/>
      </c>
      <c r="AA38" s="295"/>
      <c r="AB38" s="311" t="str">
        <f>IF(AND('Mapa final'!$H$10="Muy Baja",'Mapa final'!$L$10="Mayor"),CONCATENATE("R",'Mapa final'!$A$10),"")</f>
        <v/>
      </c>
      <c r="AC38" s="312"/>
      <c r="AD38" s="312" t="str">
        <f>IF(AND('Mapa final'!$H$16="Muy Baja",'Mapa final'!$L$16="Mayor"),CONCATENATE("R",'Mapa final'!$A$16),"")</f>
        <v/>
      </c>
      <c r="AE38" s="312"/>
      <c r="AF38" s="312" t="str">
        <f>IF(AND('Mapa final'!$H$22="Muy Baja",'Mapa final'!$L$22="Mayor"),CONCATENATE("R",'Mapa final'!$A$22),"")</f>
        <v/>
      </c>
      <c r="AG38" s="313"/>
      <c r="AH38" s="302" t="str">
        <f>IF(AND('Mapa final'!$H$10="Muy Baja",'Mapa final'!$L$10="Catastrófico"),CONCATENATE("R",'Mapa final'!$A$10),"")</f>
        <v/>
      </c>
      <c r="AI38" s="303"/>
      <c r="AJ38" s="303" t="str">
        <f>IF(AND('Mapa final'!$H$16="Muy Baja",'Mapa final'!$L$16="Catastrófico"),CONCATENATE("R",'Mapa final'!$A$16),"")</f>
        <v/>
      </c>
      <c r="AK38" s="303"/>
      <c r="AL38" s="303" t="str">
        <f>IF(AND('Mapa final'!$H$22="Muy Baja",'Mapa final'!$L$22="Catastrófico"),CONCATENATE("R",'Mapa final'!$A$22),"")</f>
        <v/>
      </c>
      <c r="AM38" s="304"/>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row>
    <row r="39" spans="1:80" x14ac:dyDescent="0.25">
      <c r="A39" s="80"/>
      <c r="B39" s="325"/>
      <c r="C39" s="325"/>
      <c r="D39" s="326"/>
      <c r="E39" s="318"/>
      <c r="F39" s="319"/>
      <c r="G39" s="319"/>
      <c r="H39" s="319"/>
      <c r="I39" s="320"/>
      <c r="J39" s="278"/>
      <c r="K39" s="279"/>
      <c r="L39" s="279"/>
      <c r="M39" s="279"/>
      <c r="N39" s="279"/>
      <c r="O39" s="280"/>
      <c r="P39" s="278"/>
      <c r="Q39" s="279"/>
      <c r="R39" s="279"/>
      <c r="S39" s="279"/>
      <c r="T39" s="279"/>
      <c r="U39" s="280"/>
      <c r="V39" s="287"/>
      <c r="W39" s="288"/>
      <c r="X39" s="288"/>
      <c r="Y39" s="288"/>
      <c r="Z39" s="288"/>
      <c r="AA39" s="289"/>
      <c r="AB39" s="305"/>
      <c r="AC39" s="306"/>
      <c r="AD39" s="306"/>
      <c r="AE39" s="306"/>
      <c r="AF39" s="306"/>
      <c r="AG39" s="307"/>
      <c r="AH39" s="296"/>
      <c r="AI39" s="297"/>
      <c r="AJ39" s="297"/>
      <c r="AK39" s="297"/>
      <c r="AL39" s="297"/>
      <c r="AM39" s="298"/>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row>
    <row r="40" spans="1:80" x14ac:dyDescent="0.25">
      <c r="A40" s="80"/>
      <c r="B40" s="325"/>
      <c r="C40" s="325"/>
      <c r="D40" s="326"/>
      <c r="E40" s="318"/>
      <c r="F40" s="319"/>
      <c r="G40" s="319"/>
      <c r="H40" s="319"/>
      <c r="I40" s="320"/>
      <c r="J40" s="278" t="str">
        <f>IF(AND('Mapa final'!$H$28="Muy Baja",'Mapa final'!$L$28="Leve"),CONCATENATE("R",'Mapa final'!$A$28),"")</f>
        <v/>
      </c>
      <c r="K40" s="279"/>
      <c r="L40" s="279" t="str">
        <f>IF(AND('Mapa final'!$H$34="Muy Baja",'Mapa final'!$L$34="Leve"),CONCATENATE("R",'Mapa final'!$A$34),"")</f>
        <v/>
      </c>
      <c r="M40" s="279"/>
      <c r="N40" s="279" t="str">
        <f>IF(AND('Mapa final'!$H$40="Muy Baja",'Mapa final'!$L$40="Leve"),CONCATENATE("R",'Mapa final'!$A$40),"")</f>
        <v/>
      </c>
      <c r="O40" s="280"/>
      <c r="P40" s="278" t="str">
        <f>IF(AND('Mapa final'!$H$28="Muy Baja",'Mapa final'!$L$28="Menor"),CONCATENATE("R",'Mapa final'!$A$28),"")</f>
        <v/>
      </c>
      <c r="Q40" s="279"/>
      <c r="R40" s="279" t="str">
        <f>IF(AND('Mapa final'!$H$34="Muy Baja",'Mapa final'!$L$34="Menor"),CONCATENATE("R",'Mapa final'!$A$34),"")</f>
        <v/>
      </c>
      <c r="S40" s="279"/>
      <c r="T40" s="279" t="str">
        <f>IF(AND('Mapa final'!$H$40="Muy Baja",'Mapa final'!$L$40="Menor"),CONCATENATE("R",'Mapa final'!$A$40),"")</f>
        <v/>
      </c>
      <c r="U40" s="280"/>
      <c r="V40" s="287" t="str">
        <f>IF(AND('Mapa final'!$H$28="Muy Baja",'Mapa final'!$L$28="Moderado"),CONCATENATE("R",'Mapa final'!$A$28),"")</f>
        <v/>
      </c>
      <c r="W40" s="288"/>
      <c r="X40" s="288" t="str">
        <f>IF(AND('Mapa final'!$H$34="Muy Baja",'Mapa final'!$L$34="Moderado"),CONCATENATE("R",'Mapa final'!$A$34),"")</f>
        <v/>
      </c>
      <c r="Y40" s="288"/>
      <c r="Z40" s="288" t="str">
        <f>IF(AND('Mapa final'!$H$40="Muy Baja",'Mapa final'!$L$40="Moderado"),CONCATENATE("R",'Mapa final'!$A$40),"")</f>
        <v/>
      </c>
      <c r="AA40" s="289"/>
      <c r="AB40" s="305" t="str">
        <f>IF(AND('Mapa final'!$H$28="Muy Baja",'Mapa final'!$L$28="Mayor"),CONCATENATE("R",'Mapa final'!$A$28),"")</f>
        <v/>
      </c>
      <c r="AC40" s="306"/>
      <c r="AD40" s="306" t="str">
        <f>IF(AND('Mapa final'!$H$34="Muy Baja",'Mapa final'!$L$34="Mayor"),CONCATENATE("R",'Mapa final'!$A$34),"")</f>
        <v/>
      </c>
      <c r="AE40" s="306"/>
      <c r="AF40" s="306" t="str">
        <f>IF(AND('Mapa final'!$H$40="Muy Baja",'Mapa final'!$L$40="Mayor"),CONCATENATE("R",'Mapa final'!$A$40),"")</f>
        <v/>
      </c>
      <c r="AG40" s="307"/>
      <c r="AH40" s="296" t="str">
        <f>IF(AND('Mapa final'!$H$28="Muy Baja",'Mapa final'!$L$28="Catastrófico"),CONCATENATE("R",'Mapa final'!$A$28),"")</f>
        <v/>
      </c>
      <c r="AI40" s="297"/>
      <c r="AJ40" s="297" t="str">
        <f>IF(AND('Mapa final'!$H$34="Muy Baja",'Mapa final'!$L$34="Catastrófico"),CONCATENATE("R",'Mapa final'!$A$34),"")</f>
        <v/>
      </c>
      <c r="AK40" s="297"/>
      <c r="AL40" s="297" t="str">
        <f>IF(AND('Mapa final'!$H$40="Muy Baja",'Mapa final'!$L$40="Catastrófico"),CONCATENATE("R",'Mapa final'!$A$40),"")</f>
        <v/>
      </c>
      <c r="AM40" s="298"/>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row>
    <row r="41" spans="1:80" x14ac:dyDescent="0.25">
      <c r="A41" s="80"/>
      <c r="B41" s="325"/>
      <c r="C41" s="325"/>
      <c r="D41" s="326"/>
      <c r="E41" s="318"/>
      <c r="F41" s="319"/>
      <c r="G41" s="319"/>
      <c r="H41" s="319"/>
      <c r="I41" s="320"/>
      <c r="J41" s="278"/>
      <c r="K41" s="279"/>
      <c r="L41" s="279"/>
      <c r="M41" s="279"/>
      <c r="N41" s="279"/>
      <c r="O41" s="280"/>
      <c r="P41" s="278"/>
      <c r="Q41" s="279"/>
      <c r="R41" s="279"/>
      <c r="S41" s="279"/>
      <c r="T41" s="279"/>
      <c r="U41" s="280"/>
      <c r="V41" s="287"/>
      <c r="W41" s="288"/>
      <c r="X41" s="288"/>
      <c r="Y41" s="288"/>
      <c r="Z41" s="288"/>
      <c r="AA41" s="289"/>
      <c r="AB41" s="305"/>
      <c r="AC41" s="306"/>
      <c r="AD41" s="306"/>
      <c r="AE41" s="306"/>
      <c r="AF41" s="306"/>
      <c r="AG41" s="307"/>
      <c r="AH41" s="296"/>
      <c r="AI41" s="297"/>
      <c r="AJ41" s="297"/>
      <c r="AK41" s="297"/>
      <c r="AL41" s="297"/>
      <c r="AM41" s="298"/>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row>
    <row r="42" spans="1:80" x14ac:dyDescent="0.25">
      <c r="A42" s="80"/>
      <c r="B42" s="325"/>
      <c r="C42" s="325"/>
      <c r="D42" s="326"/>
      <c r="E42" s="318"/>
      <c r="F42" s="319"/>
      <c r="G42" s="319"/>
      <c r="H42" s="319"/>
      <c r="I42" s="320"/>
      <c r="J42" s="278" t="str">
        <f>IF(AND('Mapa final'!$H$46="Muy Baja",'Mapa final'!$L$46="Leve"),CONCATENATE("R",'Mapa final'!$A$46),"")</f>
        <v/>
      </c>
      <c r="K42" s="279"/>
      <c r="L42" s="279" t="str">
        <f>IF(AND('Mapa final'!$H$52="Muy Baja",'Mapa final'!$L$52="Leve"),CONCATENATE("R",'Mapa final'!$A$52),"")</f>
        <v/>
      </c>
      <c r="M42" s="279"/>
      <c r="N42" s="279" t="str">
        <f>IF(AND('Mapa final'!$H$58="Muy Baja",'Mapa final'!$L$58="Leve"),CONCATENATE("R",'Mapa final'!$A$58),"")</f>
        <v/>
      </c>
      <c r="O42" s="280"/>
      <c r="P42" s="278" t="str">
        <f>IF(AND('Mapa final'!$H$46="Muy Baja",'Mapa final'!$L$46="Menor"),CONCATENATE("R",'Mapa final'!$A$46),"")</f>
        <v/>
      </c>
      <c r="Q42" s="279"/>
      <c r="R42" s="279" t="str">
        <f>IF(AND('Mapa final'!$H$52="Muy Baja",'Mapa final'!$L$52="Menor"),CONCATENATE("R",'Mapa final'!$A$52),"")</f>
        <v/>
      </c>
      <c r="S42" s="279"/>
      <c r="T42" s="279" t="str">
        <f>IF(AND('Mapa final'!$H$58="Muy Baja",'Mapa final'!$L$58="Menor"),CONCATENATE("R",'Mapa final'!$A$58),"")</f>
        <v/>
      </c>
      <c r="U42" s="280"/>
      <c r="V42" s="287" t="str">
        <f>IF(AND('Mapa final'!$H$46="Muy Baja",'Mapa final'!$L$46="Moderado"),CONCATENATE("R",'Mapa final'!$A$46),"")</f>
        <v/>
      </c>
      <c r="W42" s="288"/>
      <c r="X42" s="288" t="str">
        <f>IF(AND('Mapa final'!$H$52="Muy Baja",'Mapa final'!$L$52="Moderado"),CONCATENATE("R",'Mapa final'!$A$52),"")</f>
        <v/>
      </c>
      <c r="Y42" s="288"/>
      <c r="Z42" s="288" t="str">
        <f>IF(AND('Mapa final'!$H$58="Muy Baja",'Mapa final'!$L$58="Moderado"),CONCATENATE("R",'Mapa final'!$A$58),"")</f>
        <v/>
      </c>
      <c r="AA42" s="289"/>
      <c r="AB42" s="305" t="str">
        <f>IF(AND('Mapa final'!$H$46="Muy Baja",'Mapa final'!$L$46="Mayor"),CONCATENATE("R",'Mapa final'!$A$46),"")</f>
        <v/>
      </c>
      <c r="AC42" s="306"/>
      <c r="AD42" s="306" t="str">
        <f>IF(AND('Mapa final'!$H$52="Muy Baja",'Mapa final'!$L$52="Mayor"),CONCATENATE("R",'Mapa final'!$A$52),"")</f>
        <v/>
      </c>
      <c r="AE42" s="306"/>
      <c r="AF42" s="306" t="str">
        <f>IF(AND('Mapa final'!$H$58="Muy Baja",'Mapa final'!$L$58="Mayor"),CONCATENATE("R",'Mapa final'!$A$58),"")</f>
        <v/>
      </c>
      <c r="AG42" s="307"/>
      <c r="AH42" s="296" t="str">
        <f>IF(AND('Mapa final'!$H$46="Muy Baja",'Mapa final'!$L$46="Catastrófico"),CONCATENATE("R",'Mapa final'!$A$46),"")</f>
        <v/>
      </c>
      <c r="AI42" s="297"/>
      <c r="AJ42" s="297" t="str">
        <f>IF(AND('Mapa final'!$H$52="Muy Baja",'Mapa final'!$L$52="Catastrófico"),CONCATENATE("R",'Mapa final'!$A$52),"")</f>
        <v/>
      </c>
      <c r="AK42" s="297"/>
      <c r="AL42" s="297" t="str">
        <f>IF(AND('Mapa final'!$H$58="Muy Baja",'Mapa final'!$L$58="Catastrófico"),CONCATENATE("R",'Mapa final'!$A$58),"")</f>
        <v/>
      </c>
      <c r="AM42" s="298"/>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row>
    <row r="43" spans="1:80" x14ac:dyDescent="0.25">
      <c r="A43" s="80"/>
      <c r="B43" s="325"/>
      <c r="C43" s="325"/>
      <c r="D43" s="326"/>
      <c r="E43" s="318"/>
      <c r="F43" s="319"/>
      <c r="G43" s="319"/>
      <c r="H43" s="319"/>
      <c r="I43" s="320"/>
      <c r="J43" s="278"/>
      <c r="K43" s="279"/>
      <c r="L43" s="279"/>
      <c r="M43" s="279"/>
      <c r="N43" s="279"/>
      <c r="O43" s="280"/>
      <c r="P43" s="278"/>
      <c r="Q43" s="279"/>
      <c r="R43" s="279"/>
      <c r="S43" s="279"/>
      <c r="T43" s="279"/>
      <c r="U43" s="280"/>
      <c r="V43" s="287"/>
      <c r="W43" s="288"/>
      <c r="X43" s="288"/>
      <c r="Y43" s="288"/>
      <c r="Z43" s="288"/>
      <c r="AA43" s="289"/>
      <c r="AB43" s="305"/>
      <c r="AC43" s="306"/>
      <c r="AD43" s="306"/>
      <c r="AE43" s="306"/>
      <c r="AF43" s="306"/>
      <c r="AG43" s="307"/>
      <c r="AH43" s="296"/>
      <c r="AI43" s="297"/>
      <c r="AJ43" s="297"/>
      <c r="AK43" s="297"/>
      <c r="AL43" s="297"/>
      <c r="AM43" s="298"/>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row>
    <row r="44" spans="1:80" x14ac:dyDescent="0.25">
      <c r="A44" s="80"/>
      <c r="B44" s="325"/>
      <c r="C44" s="325"/>
      <c r="D44" s="326"/>
      <c r="E44" s="318"/>
      <c r="F44" s="319"/>
      <c r="G44" s="319"/>
      <c r="H44" s="319"/>
      <c r="I44" s="320"/>
      <c r="J44" s="278" t="str">
        <f>IF(AND('Mapa final'!$H$64="Muy Baja",'Mapa final'!$L$64="Leve"),CONCATENATE("R",'Mapa final'!$A$64),"")</f>
        <v/>
      </c>
      <c r="K44" s="279"/>
      <c r="L44" s="279" t="str">
        <f>IF(AND('Mapa final'!$H$70="Muy Baja",'Mapa final'!$L$70="Leve"),CONCATENATE("R",'Mapa final'!$A$70),"")</f>
        <v/>
      </c>
      <c r="M44" s="279"/>
      <c r="N44" s="279" t="str">
        <f>IF(AND('Mapa final'!$H$76="Muy Baja",'Mapa final'!$L$76="Leve"),CONCATENATE("R",'Mapa final'!$A$76),"")</f>
        <v/>
      </c>
      <c r="O44" s="280"/>
      <c r="P44" s="278" t="str">
        <f>IF(AND('Mapa final'!$H$64="Muy Baja",'Mapa final'!$L$64="Menor"),CONCATENATE("R",'Mapa final'!$A$64),"")</f>
        <v/>
      </c>
      <c r="Q44" s="279"/>
      <c r="R44" s="279" t="str">
        <f>IF(AND('Mapa final'!$H$70="Muy Baja",'Mapa final'!$L$70="Menor"),CONCATENATE("R",'Mapa final'!$A$70),"")</f>
        <v/>
      </c>
      <c r="S44" s="279"/>
      <c r="T44" s="279" t="str">
        <f>IF(AND('Mapa final'!$H$76="Muy Baja",'Mapa final'!$L$76="Menor"),CONCATENATE("R",'Mapa final'!$A$76),"")</f>
        <v/>
      </c>
      <c r="U44" s="280"/>
      <c r="V44" s="287" t="str">
        <f>IF(AND('Mapa final'!$H$64="Muy Baja",'Mapa final'!$L$64="Moderado"),CONCATENATE("R",'Mapa final'!$A$64),"")</f>
        <v/>
      </c>
      <c r="W44" s="288"/>
      <c r="X44" s="288" t="str">
        <f>IF(AND('Mapa final'!$H$70="Muy Baja",'Mapa final'!$L$70="Moderado"),CONCATENATE("R",'Mapa final'!$A$70),"")</f>
        <v/>
      </c>
      <c r="Y44" s="288"/>
      <c r="Z44" s="288" t="str">
        <f>IF(AND('Mapa final'!$H$76="Muy Baja",'Mapa final'!$L$76="Moderado"),CONCATENATE("R",'Mapa final'!$A$76),"")</f>
        <v/>
      </c>
      <c r="AA44" s="289"/>
      <c r="AB44" s="305" t="str">
        <f>IF(AND('Mapa final'!$H$64="Muy Baja",'Mapa final'!$L$64="Mayor"),CONCATENATE("R",'Mapa final'!$A$64),"")</f>
        <v/>
      </c>
      <c r="AC44" s="306"/>
      <c r="AD44" s="306" t="str">
        <f>IF(AND('Mapa final'!$H$70="Muy Baja",'Mapa final'!$L$70="Mayor"),CONCATENATE("R",'Mapa final'!$A$70),"")</f>
        <v/>
      </c>
      <c r="AE44" s="306"/>
      <c r="AF44" s="306" t="str">
        <f>IF(AND('Mapa final'!$H$76="Muy Baja",'Mapa final'!$L$76="Mayor"),CONCATENATE("R",'Mapa final'!$A$76),"")</f>
        <v/>
      </c>
      <c r="AG44" s="307"/>
      <c r="AH44" s="296" t="str">
        <f>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row>
    <row r="45" spans="1:80" ht="15.75" thickBot="1" x14ac:dyDescent="0.3">
      <c r="A45" s="80"/>
      <c r="B45" s="325"/>
      <c r="C45" s="325"/>
      <c r="D45" s="326"/>
      <c r="E45" s="321"/>
      <c r="F45" s="322"/>
      <c r="G45" s="322"/>
      <c r="H45" s="322"/>
      <c r="I45" s="323"/>
      <c r="J45" s="281"/>
      <c r="K45" s="282"/>
      <c r="L45" s="282"/>
      <c r="M45" s="282"/>
      <c r="N45" s="282"/>
      <c r="O45" s="283"/>
      <c r="P45" s="281"/>
      <c r="Q45" s="282"/>
      <c r="R45" s="282"/>
      <c r="S45" s="282"/>
      <c r="T45" s="282"/>
      <c r="U45" s="283"/>
      <c r="V45" s="290"/>
      <c r="W45" s="291"/>
      <c r="X45" s="291"/>
      <c r="Y45" s="291"/>
      <c r="Z45" s="291"/>
      <c r="AA45" s="292"/>
      <c r="AB45" s="308"/>
      <c r="AC45" s="309"/>
      <c r="AD45" s="309"/>
      <c r="AE45" s="309"/>
      <c r="AF45" s="309"/>
      <c r="AG45" s="310"/>
      <c r="AH45" s="299"/>
      <c r="AI45" s="300"/>
      <c r="AJ45" s="300"/>
      <c r="AK45" s="300"/>
      <c r="AL45" s="300"/>
      <c r="AM45" s="301"/>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row>
    <row r="46" spans="1:80" x14ac:dyDescent="0.25">
      <c r="A46" s="80"/>
      <c r="B46" s="80"/>
      <c r="C46" s="80"/>
      <c r="D46" s="80"/>
      <c r="E46" s="80"/>
      <c r="F46" s="80"/>
      <c r="G46" s="80"/>
      <c r="H46" s="80"/>
      <c r="I46" s="80"/>
      <c r="J46" s="315" t="s">
        <v>111</v>
      </c>
      <c r="K46" s="316"/>
      <c r="L46" s="316"/>
      <c r="M46" s="316"/>
      <c r="N46" s="316"/>
      <c r="O46" s="317"/>
      <c r="P46" s="315" t="s">
        <v>110</v>
      </c>
      <c r="Q46" s="316"/>
      <c r="R46" s="316"/>
      <c r="S46" s="316"/>
      <c r="T46" s="316"/>
      <c r="U46" s="317"/>
      <c r="V46" s="315" t="s">
        <v>109</v>
      </c>
      <c r="W46" s="316"/>
      <c r="X46" s="316"/>
      <c r="Y46" s="316"/>
      <c r="Z46" s="316"/>
      <c r="AA46" s="317"/>
      <c r="AB46" s="315" t="s">
        <v>108</v>
      </c>
      <c r="AC46" s="324"/>
      <c r="AD46" s="316"/>
      <c r="AE46" s="316"/>
      <c r="AF46" s="316"/>
      <c r="AG46" s="317"/>
      <c r="AH46" s="315" t="s">
        <v>107</v>
      </c>
      <c r="AI46" s="316"/>
      <c r="AJ46" s="316"/>
      <c r="AK46" s="316"/>
      <c r="AL46" s="316"/>
      <c r="AM46" s="317"/>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x14ac:dyDescent="0.25">
      <c r="A47" s="80"/>
      <c r="B47" s="80"/>
      <c r="C47" s="80"/>
      <c r="D47" s="80"/>
      <c r="E47" s="80"/>
      <c r="F47" s="80"/>
      <c r="G47" s="80"/>
      <c r="H47" s="80"/>
      <c r="I47" s="80"/>
      <c r="J47" s="318"/>
      <c r="K47" s="319"/>
      <c r="L47" s="319"/>
      <c r="M47" s="319"/>
      <c r="N47" s="319"/>
      <c r="O47" s="320"/>
      <c r="P47" s="318"/>
      <c r="Q47" s="319"/>
      <c r="R47" s="319"/>
      <c r="S47" s="319"/>
      <c r="T47" s="319"/>
      <c r="U47" s="320"/>
      <c r="V47" s="318"/>
      <c r="W47" s="319"/>
      <c r="X47" s="319"/>
      <c r="Y47" s="319"/>
      <c r="Z47" s="319"/>
      <c r="AA47" s="320"/>
      <c r="AB47" s="318"/>
      <c r="AC47" s="319"/>
      <c r="AD47" s="319"/>
      <c r="AE47" s="319"/>
      <c r="AF47" s="319"/>
      <c r="AG47" s="320"/>
      <c r="AH47" s="318"/>
      <c r="AI47" s="319"/>
      <c r="AJ47" s="319"/>
      <c r="AK47" s="319"/>
      <c r="AL47" s="319"/>
      <c r="AM47" s="32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x14ac:dyDescent="0.25">
      <c r="A48" s="80"/>
      <c r="B48" s="80"/>
      <c r="C48" s="80"/>
      <c r="D48" s="80"/>
      <c r="E48" s="80"/>
      <c r="F48" s="80"/>
      <c r="G48" s="80"/>
      <c r="H48" s="80"/>
      <c r="I48" s="80"/>
      <c r="J48" s="318"/>
      <c r="K48" s="319"/>
      <c r="L48" s="319"/>
      <c r="M48" s="319"/>
      <c r="N48" s="319"/>
      <c r="O48" s="320"/>
      <c r="P48" s="318"/>
      <c r="Q48" s="319"/>
      <c r="R48" s="319"/>
      <c r="S48" s="319"/>
      <c r="T48" s="319"/>
      <c r="U48" s="320"/>
      <c r="V48" s="318"/>
      <c r="W48" s="319"/>
      <c r="X48" s="319"/>
      <c r="Y48" s="319"/>
      <c r="Z48" s="319"/>
      <c r="AA48" s="320"/>
      <c r="AB48" s="318"/>
      <c r="AC48" s="319"/>
      <c r="AD48" s="319"/>
      <c r="AE48" s="319"/>
      <c r="AF48" s="319"/>
      <c r="AG48" s="320"/>
      <c r="AH48" s="318"/>
      <c r="AI48" s="319"/>
      <c r="AJ48" s="319"/>
      <c r="AK48" s="319"/>
      <c r="AL48" s="319"/>
      <c r="AM48" s="32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x14ac:dyDescent="0.25">
      <c r="A49" s="80"/>
      <c r="B49" s="80"/>
      <c r="C49" s="80"/>
      <c r="D49" s="80"/>
      <c r="E49" s="80"/>
      <c r="F49" s="80"/>
      <c r="G49" s="80"/>
      <c r="H49" s="80"/>
      <c r="I49" s="80"/>
      <c r="J49" s="318"/>
      <c r="K49" s="319"/>
      <c r="L49" s="319"/>
      <c r="M49" s="319"/>
      <c r="N49" s="319"/>
      <c r="O49" s="320"/>
      <c r="P49" s="318"/>
      <c r="Q49" s="319"/>
      <c r="R49" s="319"/>
      <c r="S49" s="319"/>
      <c r="T49" s="319"/>
      <c r="U49" s="320"/>
      <c r="V49" s="318"/>
      <c r="W49" s="319"/>
      <c r="X49" s="319"/>
      <c r="Y49" s="319"/>
      <c r="Z49" s="319"/>
      <c r="AA49" s="320"/>
      <c r="AB49" s="318"/>
      <c r="AC49" s="319"/>
      <c r="AD49" s="319"/>
      <c r="AE49" s="319"/>
      <c r="AF49" s="319"/>
      <c r="AG49" s="320"/>
      <c r="AH49" s="318"/>
      <c r="AI49" s="319"/>
      <c r="AJ49" s="319"/>
      <c r="AK49" s="319"/>
      <c r="AL49" s="319"/>
      <c r="AM49" s="32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x14ac:dyDescent="0.25">
      <c r="A50" s="80"/>
      <c r="B50" s="80"/>
      <c r="C50" s="80"/>
      <c r="D50" s="80"/>
      <c r="E50" s="80"/>
      <c r="F50" s="80"/>
      <c r="G50" s="80"/>
      <c r="H50" s="80"/>
      <c r="I50" s="80"/>
      <c r="J50" s="318"/>
      <c r="K50" s="319"/>
      <c r="L50" s="319"/>
      <c r="M50" s="319"/>
      <c r="N50" s="319"/>
      <c r="O50" s="320"/>
      <c r="P50" s="318"/>
      <c r="Q50" s="319"/>
      <c r="R50" s="319"/>
      <c r="S50" s="319"/>
      <c r="T50" s="319"/>
      <c r="U50" s="320"/>
      <c r="V50" s="318"/>
      <c r="W50" s="319"/>
      <c r="X50" s="319"/>
      <c r="Y50" s="319"/>
      <c r="Z50" s="319"/>
      <c r="AA50" s="320"/>
      <c r="AB50" s="318"/>
      <c r="AC50" s="319"/>
      <c r="AD50" s="319"/>
      <c r="AE50" s="319"/>
      <c r="AF50" s="319"/>
      <c r="AG50" s="320"/>
      <c r="AH50" s="318"/>
      <c r="AI50" s="319"/>
      <c r="AJ50" s="319"/>
      <c r="AK50" s="319"/>
      <c r="AL50" s="319"/>
      <c r="AM50" s="32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75" thickBot="1" x14ac:dyDescent="0.3">
      <c r="A51" s="80"/>
      <c r="B51" s="80"/>
      <c r="C51" s="80"/>
      <c r="D51" s="80"/>
      <c r="E51" s="80"/>
      <c r="F51" s="80"/>
      <c r="G51" s="80"/>
      <c r="H51" s="80"/>
      <c r="I51" s="80"/>
      <c r="J51" s="321"/>
      <c r="K51" s="322"/>
      <c r="L51" s="322"/>
      <c r="M51" s="322"/>
      <c r="N51" s="322"/>
      <c r="O51" s="323"/>
      <c r="P51" s="321"/>
      <c r="Q51" s="322"/>
      <c r="R51" s="322"/>
      <c r="S51" s="322"/>
      <c r="T51" s="322"/>
      <c r="U51" s="323"/>
      <c r="V51" s="321"/>
      <c r="W51" s="322"/>
      <c r="X51" s="322"/>
      <c r="Y51" s="322"/>
      <c r="Z51" s="322"/>
      <c r="AA51" s="323"/>
      <c r="AB51" s="321"/>
      <c r="AC51" s="322"/>
      <c r="AD51" s="322"/>
      <c r="AE51" s="322"/>
      <c r="AF51" s="322"/>
      <c r="AG51" s="323"/>
      <c r="AH51" s="321"/>
      <c r="AI51" s="322"/>
      <c r="AJ51" s="322"/>
      <c r="AK51" s="322"/>
      <c r="AL51" s="322"/>
      <c r="AM51" s="323"/>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x14ac:dyDescent="0.2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25">
      <c r="A53" s="80"/>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25">
      <c r="A54" s="80"/>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x14ac:dyDescent="0.2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2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2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2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2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2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row>
    <row r="63" spans="1:80" x14ac:dyDescent="0.2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row>
    <row r="64" spans="1:80" x14ac:dyDescent="0.2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row>
    <row r="65" spans="1:80"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row>
    <row r="66" spans="1:80" x14ac:dyDescent="0.2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row>
    <row r="67" spans="1:80"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row>
    <row r="68" spans="1:80" x14ac:dyDescent="0.2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row>
    <row r="69" spans="1:80" x14ac:dyDescent="0.2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row>
    <row r="70" spans="1:80" x14ac:dyDescent="0.2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row>
    <row r="71" spans="1:80" x14ac:dyDescent="0.2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row>
    <row r="72" spans="1:80" x14ac:dyDescent="0.2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row>
    <row r="73" spans="1:80"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row>
    <row r="74" spans="1:80" x14ac:dyDescent="0.2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row>
    <row r="75" spans="1:80" x14ac:dyDescent="0.2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row>
    <row r="76" spans="1:80"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row>
    <row r="77" spans="1:80" x14ac:dyDescent="0.2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row>
    <row r="78" spans="1:80" x14ac:dyDescent="0.2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row>
    <row r="79" spans="1:80" x14ac:dyDescent="0.2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row>
    <row r="80" spans="1:80" x14ac:dyDescent="0.2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row>
    <row r="81" spans="1:63" x14ac:dyDescent="0.2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1:63"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row r="83" spans="1:63" x14ac:dyDescent="0.2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row>
    <row r="84" spans="1:63" x14ac:dyDescent="0.2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row>
    <row r="85" spans="1:63"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row>
    <row r="86" spans="1:63" x14ac:dyDescent="0.2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row>
    <row r="87" spans="1:63" x14ac:dyDescent="0.2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row>
    <row r="88" spans="1:63" x14ac:dyDescent="0.2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row>
    <row r="89" spans="1:63" x14ac:dyDescent="0.2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row>
    <row r="90" spans="1:63" x14ac:dyDescent="0.2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row>
    <row r="91" spans="1:63" x14ac:dyDescent="0.2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row>
    <row r="92" spans="1:63" x14ac:dyDescent="0.2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row>
    <row r="93" spans="1:63" x14ac:dyDescent="0.2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row>
    <row r="94" spans="1:63" x14ac:dyDescent="0.2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row>
    <row r="95" spans="1:63" x14ac:dyDescent="0.2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row>
    <row r="96" spans="1:63"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row>
    <row r="97" spans="1:63"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row>
    <row r="98" spans="1:63"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row>
    <row r="99" spans="1:63"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row>
    <row r="100" spans="1:63"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row>
    <row r="101" spans="1:63"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row>
    <row r="102" spans="1:63"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row>
    <row r="103" spans="1:63"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row>
    <row r="104" spans="1:63"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row>
    <row r="105" spans="1:63"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row>
    <row r="106" spans="1:63"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row>
    <row r="107" spans="1:63"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row>
    <row r="108" spans="1:63"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row>
    <row r="109" spans="1:63"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row>
    <row r="110" spans="1:63"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row>
    <row r="111" spans="1:63"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row>
    <row r="112" spans="1:63"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row>
    <row r="113" spans="1:63"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row>
    <row r="114" spans="1:63"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row>
    <row r="115" spans="1:63"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row>
    <row r="116" spans="1:63"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row>
    <row r="117" spans="1:63"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row>
    <row r="118" spans="1:63"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row>
    <row r="119" spans="1:63"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row>
    <row r="120" spans="1:63"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row>
    <row r="121" spans="1:63"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row>
    <row r="122" spans="1:63" x14ac:dyDescent="0.2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row>
    <row r="123" spans="1:63" x14ac:dyDescent="0.2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row>
    <row r="124" spans="1:63" x14ac:dyDescent="0.25">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row>
    <row r="125" spans="1:63" x14ac:dyDescent="0.25">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row>
    <row r="126" spans="1:63" x14ac:dyDescent="0.25">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row>
    <row r="127" spans="1:63" x14ac:dyDescent="0.25">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row>
    <row r="128" spans="1:63" x14ac:dyDescent="0.25">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row>
    <row r="129" spans="2:63" x14ac:dyDescent="0.25">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row>
    <row r="130" spans="2:63" x14ac:dyDescent="0.25">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row>
    <row r="131" spans="2:63" x14ac:dyDescent="0.25">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row>
    <row r="132" spans="2:63" x14ac:dyDescent="0.25">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row>
    <row r="133" spans="2:63" x14ac:dyDescent="0.25">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row>
    <row r="134" spans="2:63" x14ac:dyDescent="0.25">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row>
    <row r="135" spans="2:63" x14ac:dyDescent="0.25">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row>
    <row r="136" spans="2:63" x14ac:dyDescent="0.25">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row>
    <row r="137" spans="2:63" x14ac:dyDescent="0.25">
      <c r="B137" s="80"/>
      <c r="C137" s="80"/>
      <c r="D137" s="80"/>
      <c r="E137" s="80"/>
      <c r="F137" s="80"/>
      <c r="G137" s="80"/>
      <c r="H137" s="80"/>
      <c r="I137" s="80"/>
    </row>
    <row r="138" spans="2:63" x14ac:dyDescent="0.25">
      <c r="B138" s="80"/>
      <c r="C138" s="80"/>
      <c r="D138" s="80"/>
      <c r="E138" s="80"/>
      <c r="F138" s="80"/>
      <c r="G138" s="80"/>
      <c r="H138" s="80"/>
      <c r="I138" s="80"/>
    </row>
    <row r="139" spans="2:63" x14ac:dyDescent="0.25">
      <c r="B139" s="80"/>
      <c r="C139" s="80"/>
      <c r="D139" s="80"/>
      <c r="E139" s="80"/>
      <c r="F139" s="80"/>
      <c r="G139" s="80"/>
      <c r="H139" s="80"/>
      <c r="I139" s="80"/>
    </row>
    <row r="140" spans="2:63" x14ac:dyDescent="0.25">
      <c r="B140" s="80"/>
      <c r="C140" s="80"/>
      <c r="D140" s="80"/>
      <c r="E140" s="80"/>
      <c r="F140" s="80"/>
      <c r="G140" s="80"/>
      <c r="H140" s="80"/>
      <c r="I140" s="80"/>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A41" sqref="AA4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row>
    <row r="2" spans="1:91" ht="18" customHeight="1" x14ac:dyDescent="0.25">
      <c r="A2" s="80"/>
      <c r="B2" s="392" t="s">
        <v>158</v>
      </c>
      <c r="C2" s="393"/>
      <c r="D2" s="393"/>
      <c r="E2" s="393"/>
      <c r="F2" s="393"/>
      <c r="G2" s="393"/>
      <c r="H2" s="393"/>
      <c r="I2" s="393"/>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row>
    <row r="3" spans="1:91" ht="18.75" customHeight="1" x14ac:dyDescent="0.25">
      <c r="A3" s="80"/>
      <c r="B3" s="393"/>
      <c r="C3" s="393"/>
      <c r="D3" s="393"/>
      <c r="E3" s="393"/>
      <c r="F3" s="393"/>
      <c r="G3" s="393"/>
      <c r="H3" s="393"/>
      <c r="I3" s="393"/>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row>
    <row r="4" spans="1:91" ht="15" customHeight="1" x14ac:dyDescent="0.25">
      <c r="A4" s="80"/>
      <c r="B4" s="393"/>
      <c r="C4" s="393"/>
      <c r="D4" s="393"/>
      <c r="E4" s="393"/>
      <c r="F4" s="393"/>
      <c r="G4" s="393"/>
      <c r="H4" s="393"/>
      <c r="I4" s="393"/>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row>
    <row r="5" spans="1:91" ht="15.75" thickBot="1" x14ac:dyDescent="0.3">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91" ht="15" customHeight="1" x14ac:dyDescent="0.25">
      <c r="A6" s="80"/>
      <c r="B6" s="325" t="s">
        <v>4</v>
      </c>
      <c r="C6" s="325"/>
      <c r="D6" s="326"/>
      <c r="E6" s="363" t="s">
        <v>115</v>
      </c>
      <c r="F6" s="364"/>
      <c r="G6" s="364"/>
      <c r="H6" s="364"/>
      <c r="I6" s="365"/>
      <c r="J6" s="43" t="str">
        <f>IF(AND('Mapa final'!$Y$10="Muy Alta",'Mapa final'!$AA$10="Leve"),CONCATENATE("R1C",'Mapa final'!$O$10),"")</f>
        <v/>
      </c>
      <c r="K6" s="44" t="str">
        <f>IF(AND('Mapa final'!$Y$11="Muy Alta",'Mapa final'!$AA$11="Leve"),CONCATENATE("R1C",'Mapa final'!$O$11),"")</f>
        <v/>
      </c>
      <c r="L6" s="44" t="str">
        <f>IF(AND('Mapa final'!$Y$12="Muy Alta",'Mapa final'!$AA$12="Leve"),CONCATENATE("R1C",'Mapa final'!$O$12),"")</f>
        <v/>
      </c>
      <c r="M6" s="44" t="str">
        <f>IF(AND('Mapa final'!$Y$13="Muy Alta",'Mapa final'!$AA$13="Leve"),CONCATENATE("R1C",'Mapa final'!$O$13),"")</f>
        <v/>
      </c>
      <c r="N6" s="44" t="str">
        <f>IF(AND('Mapa final'!$Y$14="Muy Alta",'Mapa final'!$AA$14="Leve"),CONCATENATE("R1C",'Mapa final'!$O$14),"")</f>
        <v/>
      </c>
      <c r="O6" s="45" t="str">
        <f>IF(AND('Mapa final'!$Y$15="Muy Alta",'Mapa final'!$AA$15="Leve"),CONCATENATE("R1C",'Mapa final'!$O$15),"")</f>
        <v/>
      </c>
      <c r="P6" s="43" t="str">
        <f>IF(AND('Mapa final'!$Y$10="Muy Alta",'Mapa final'!$AA$10="Menor"),CONCATENATE("R1C",'Mapa final'!$O$10),"")</f>
        <v/>
      </c>
      <c r="Q6" s="44" t="str">
        <f>IF(AND('Mapa final'!$Y$11="Muy Alta",'Mapa final'!$AA$11="Menor"),CONCATENATE("R1C",'Mapa final'!$O$11),"")</f>
        <v/>
      </c>
      <c r="R6" s="44" t="str">
        <f>IF(AND('Mapa final'!$Y$12="Muy Alta",'Mapa final'!$AA$12="Menor"),CONCATENATE("R1C",'Mapa final'!$O$12),"")</f>
        <v/>
      </c>
      <c r="S6" s="44" t="str">
        <f>IF(AND('Mapa final'!$Y$13="Muy Alta",'Mapa final'!$AA$13="Menor"),CONCATENATE("R1C",'Mapa final'!$O$13),"")</f>
        <v/>
      </c>
      <c r="T6" s="44" t="str">
        <f>IF(AND('Mapa final'!$Y$14="Muy Alta",'Mapa final'!$AA$14="Menor"),CONCATENATE("R1C",'Mapa final'!$O$14),"")</f>
        <v/>
      </c>
      <c r="U6" s="45" t="str">
        <f>IF(AND('Mapa final'!$Y$15="Muy Alta",'Mapa final'!$AA$15="Menor"),CONCATENATE("R1C",'Mapa final'!$O$15),"")</f>
        <v/>
      </c>
      <c r="V6" s="43" t="str">
        <f>IF(AND('Mapa final'!$Y$10="Muy Alta",'Mapa final'!$AA$10="Moderado"),CONCATENATE("R1C",'Mapa final'!$O$10),"")</f>
        <v/>
      </c>
      <c r="W6" s="44" t="str">
        <f>IF(AND('Mapa final'!$Y$11="Muy Alta",'Mapa final'!$AA$11="Moderado"),CONCATENATE("R1C",'Mapa final'!$O$11),"")</f>
        <v/>
      </c>
      <c r="X6" s="44" t="str">
        <f>IF(AND('Mapa final'!$Y$12="Muy Alta",'Mapa final'!$AA$12="Moderado"),CONCATENATE("R1C",'Mapa final'!$O$12),"")</f>
        <v/>
      </c>
      <c r="Y6" s="44" t="str">
        <f>IF(AND('Mapa final'!$Y$13="Muy Alta",'Mapa final'!$AA$13="Moderado"),CONCATENATE("R1C",'Mapa final'!$O$13),"")</f>
        <v/>
      </c>
      <c r="Z6" s="44" t="str">
        <f>IF(AND('Mapa final'!$Y$14="Muy Alta",'Mapa final'!$AA$14="Moderado"),CONCATENATE("R1C",'Mapa final'!$O$14),"")</f>
        <v/>
      </c>
      <c r="AA6" s="45" t="str">
        <f>IF(AND('Mapa final'!$Y$15="Muy Alta",'Mapa final'!$AA$15="Moderado"),CONCATENATE("R1C",'Mapa final'!$O$15),"")</f>
        <v/>
      </c>
      <c r="AB6" s="43" t="str">
        <f>IF(AND('Mapa final'!$Y$10="Muy Alta",'Mapa final'!$AA$10="Mayor"),CONCATENATE("R1C",'Mapa final'!$O$10),"")</f>
        <v/>
      </c>
      <c r="AC6" s="44" t="str">
        <f>IF(AND('Mapa final'!$Y$11="Muy Alta",'Mapa final'!$AA$11="Mayor"),CONCATENATE("R1C",'Mapa final'!$O$11),"")</f>
        <v/>
      </c>
      <c r="AD6" s="44" t="str">
        <f>IF(AND('Mapa final'!$Y$12="Muy Alta",'Mapa final'!$AA$12="Mayor"),CONCATENATE("R1C",'Mapa final'!$O$12),"")</f>
        <v/>
      </c>
      <c r="AE6" s="44" t="str">
        <f>IF(AND('Mapa final'!$Y$13="Muy Alta",'Mapa final'!$AA$13="Mayor"),CONCATENATE("R1C",'Mapa final'!$O$13),"")</f>
        <v/>
      </c>
      <c r="AF6" s="44" t="str">
        <f>IF(AND('Mapa final'!$Y$14="Muy Alta",'Mapa final'!$AA$14="Mayor"),CONCATENATE("R1C",'Mapa final'!$O$14),"")</f>
        <v/>
      </c>
      <c r="AG6" s="45" t="str">
        <f>IF(AND('Mapa final'!$Y$15="Muy Alta",'Mapa final'!$AA$15="Mayor"),CONCATENATE("R1C",'Mapa final'!$O$15),"")</f>
        <v/>
      </c>
      <c r="AH6" s="46" t="str">
        <f>IF(AND('Mapa final'!$Y$10="Muy Alta",'Mapa final'!$AA$10="Catastrófico"),CONCATENATE("R1C",'Mapa final'!$O$10),"")</f>
        <v/>
      </c>
      <c r="AI6" s="47" t="str">
        <f>IF(AND('Mapa final'!$Y$11="Muy Alta",'Mapa final'!$AA$11="Catastrófico"),CONCATENATE("R1C",'Mapa final'!$O$11),"")</f>
        <v/>
      </c>
      <c r="AJ6" s="47" t="str">
        <f>IF(AND('Mapa final'!$Y$12="Muy Alta",'Mapa final'!$AA$12="Catastrófico"),CONCATENATE("R1C",'Mapa final'!$O$12),"")</f>
        <v/>
      </c>
      <c r="AK6" s="47" t="str">
        <f>IF(AND('Mapa final'!$Y$13="Muy Alta",'Mapa final'!$AA$13="Catastrófico"),CONCATENATE("R1C",'Mapa final'!$O$13),"")</f>
        <v/>
      </c>
      <c r="AL6" s="47" t="str">
        <f>IF(AND('Mapa final'!$Y$14="Muy Alta",'Mapa final'!$AA$14="Catastrófico"),CONCATENATE("R1C",'Mapa final'!$O$14),"")</f>
        <v/>
      </c>
      <c r="AM6" s="48" t="str">
        <f>IF(AND('Mapa final'!$Y$15="Muy Alta",'Mapa final'!$AA$15="Catastrófico"),CONCATENATE("R1C",'Mapa final'!$O$15),"")</f>
        <v/>
      </c>
      <c r="AN6" s="80"/>
      <c r="AO6" s="383" t="s">
        <v>78</v>
      </c>
      <c r="AP6" s="384"/>
      <c r="AQ6" s="384"/>
      <c r="AR6" s="384"/>
      <c r="AS6" s="384"/>
      <c r="AT6" s="385"/>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91" ht="15" customHeight="1" x14ac:dyDescent="0.25">
      <c r="A7" s="80"/>
      <c r="B7" s="325"/>
      <c r="C7" s="325"/>
      <c r="D7" s="326"/>
      <c r="E7" s="366"/>
      <c r="F7" s="367"/>
      <c r="G7" s="367"/>
      <c r="H7" s="367"/>
      <c r="I7" s="368"/>
      <c r="J7" s="49" t="str">
        <f>IF(AND('Mapa final'!$Y$16="Muy Alta",'Mapa final'!$AA$16="Leve"),CONCATENATE("R2C",'Mapa final'!$O$16),"")</f>
        <v/>
      </c>
      <c r="K7" s="50" t="str">
        <f>IF(AND('Mapa final'!$Y$17="Muy Alta",'Mapa final'!$AA$17="Leve"),CONCATENATE("R2C",'Mapa final'!$O$17),"")</f>
        <v/>
      </c>
      <c r="L7" s="50" t="str">
        <f>IF(AND('Mapa final'!$Y$18="Muy Alta",'Mapa final'!$AA$18="Leve"),CONCATENATE("R2C",'Mapa final'!$O$18),"")</f>
        <v/>
      </c>
      <c r="M7" s="50" t="str">
        <f>IF(AND('Mapa final'!$Y$19="Muy Alta",'Mapa final'!$AA$19="Leve"),CONCATENATE("R2C",'Mapa final'!$O$19),"")</f>
        <v/>
      </c>
      <c r="N7" s="50" t="str">
        <f>IF(AND('Mapa final'!$Y$20="Muy Alta",'Mapa final'!$AA$20="Leve"),CONCATENATE("R2C",'Mapa final'!$O$20),"")</f>
        <v/>
      </c>
      <c r="O7" s="51" t="str">
        <f>IF(AND('Mapa final'!$Y$21="Muy Alta",'Mapa final'!$AA$21="Leve"),CONCATENATE("R2C",'Mapa final'!$O$21),"")</f>
        <v/>
      </c>
      <c r="P7" s="49" t="str">
        <f>IF(AND('Mapa final'!$Y$16="Muy Alta",'Mapa final'!$AA$16="Menor"),CONCATENATE("R2C",'Mapa final'!$O$16),"")</f>
        <v/>
      </c>
      <c r="Q7" s="50" t="str">
        <f>IF(AND('Mapa final'!$Y$17="Muy Alta",'Mapa final'!$AA$17="Menor"),CONCATENATE("R2C",'Mapa final'!$O$17),"")</f>
        <v/>
      </c>
      <c r="R7" s="50" t="str">
        <f>IF(AND('Mapa final'!$Y$18="Muy Alta",'Mapa final'!$AA$18="Menor"),CONCATENATE("R2C",'Mapa final'!$O$18),"")</f>
        <v/>
      </c>
      <c r="S7" s="50" t="str">
        <f>IF(AND('Mapa final'!$Y$19="Muy Alta",'Mapa final'!$AA$19="Menor"),CONCATENATE("R2C",'Mapa final'!$O$19),"")</f>
        <v/>
      </c>
      <c r="T7" s="50" t="str">
        <f>IF(AND('Mapa final'!$Y$20="Muy Alta",'Mapa final'!$AA$20="Menor"),CONCATENATE("R2C",'Mapa final'!$O$20),"")</f>
        <v/>
      </c>
      <c r="U7" s="51" t="str">
        <f>IF(AND('Mapa final'!$Y$21="Muy Alta",'Mapa final'!$AA$21="Menor"),CONCATENATE("R2C",'Mapa final'!$O$21),"")</f>
        <v/>
      </c>
      <c r="V7" s="49" t="str">
        <f>IF(AND('Mapa final'!$Y$16="Muy Alta",'Mapa final'!$AA$16="Moderado"),CONCATENATE("R2C",'Mapa final'!$O$16),"")</f>
        <v/>
      </c>
      <c r="W7" s="50" t="str">
        <f>IF(AND('Mapa final'!$Y$17="Muy Alta",'Mapa final'!$AA$17="Moderado"),CONCATENATE("R2C",'Mapa final'!$O$17),"")</f>
        <v/>
      </c>
      <c r="X7" s="50" t="str">
        <f>IF(AND('Mapa final'!$Y$18="Muy Alta",'Mapa final'!$AA$18="Moderado"),CONCATENATE("R2C",'Mapa final'!$O$18),"")</f>
        <v/>
      </c>
      <c r="Y7" s="50" t="str">
        <f>IF(AND('Mapa final'!$Y$19="Muy Alta",'Mapa final'!$AA$19="Moderado"),CONCATENATE("R2C",'Mapa final'!$O$19),"")</f>
        <v/>
      </c>
      <c r="Z7" s="50" t="str">
        <f>IF(AND('Mapa final'!$Y$20="Muy Alta",'Mapa final'!$AA$20="Moderado"),CONCATENATE("R2C",'Mapa final'!$O$20),"")</f>
        <v/>
      </c>
      <c r="AA7" s="51" t="str">
        <f>IF(AND('Mapa final'!$Y$21="Muy Alta",'Mapa final'!$AA$21="Moderado"),CONCATENATE("R2C",'Mapa final'!$O$21),"")</f>
        <v/>
      </c>
      <c r="AB7" s="49" t="str">
        <f>IF(AND('Mapa final'!$Y$16="Muy Alta",'Mapa final'!$AA$16="Mayor"),CONCATENATE("R2C",'Mapa final'!$O$16),"")</f>
        <v/>
      </c>
      <c r="AC7" s="50" t="str">
        <f>IF(AND('Mapa final'!$Y$17="Muy Alta",'Mapa final'!$AA$17="Mayor"),CONCATENATE("R2C",'Mapa final'!$O$17),"")</f>
        <v/>
      </c>
      <c r="AD7" s="50" t="str">
        <f>IF(AND('Mapa final'!$Y$18="Muy Alta",'Mapa final'!$AA$18="Mayor"),CONCATENATE("R2C",'Mapa final'!$O$18),"")</f>
        <v/>
      </c>
      <c r="AE7" s="50" t="str">
        <f>IF(AND('Mapa final'!$Y$19="Muy Alta",'Mapa final'!$AA$19="Mayor"),CONCATENATE("R2C",'Mapa final'!$O$19),"")</f>
        <v/>
      </c>
      <c r="AF7" s="50" t="str">
        <f>IF(AND('Mapa final'!$Y$20="Muy Alta",'Mapa final'!$AA$20="Mayor"),CONCATENATE("R2C",'Mapa final'!$O$20),"")</f>
        <v/>
      </c>
      <c r="AG7" s="51" t="str">
        <f>IF(AND('Mapa final'!$Y$21="Muy Alta",'Mapa final'!$AA$21="Mayor"),CONCATENATE("R2C",'Mapa final'!$O$21),"")</f>
        <v/>
      </c>
      <c r="AH7" s="52" t="str">
        <f>IF(AND('Mapa final'!$Y$16="Muy Alta",'Mapa final'!$AA$16="Catastrófico"),CONCATENATE("R2C",'Mapa final'!$O$16),"")</f>
        <v/>
      </c>
      <c r="AI7" s="53" t="str">
        <f>IF(AND('Mapa final'!$Y$17="Muy Alta",'Mapa final'!$AA$17="Catastrófico"),CONCATENATE("R2C",'Mapa final'!$O$17),"")</f>
        <v/>
      </c>
      <c r="AJ7" s="53" t="str">
        <f>IF(AND('Mapa final'!$Y$18="Muy Alta",'Mapa final'!$AA$18="Catastrófico"),CONCATENATE("R2C",'Mapa final'!$O$18),"")</f>
        <v/>
      </c>
      <c r="AK7" s="53" t="str">
        <f>IF(AND('Mapa final'!$Y$19="Muy Alta",'Mapa final'!$AA$19="Catastrófico"),CONCATENATE("R2C",'Mapa final'!$O$19),"")</f>
        <v/>
      </c>
      <c r="AL7" s="53" t="str">
        <f>IF(AND('Mapa final'!$Y$20="Muy Alta",'Mapa final'!$AA$20="Catastrófico"),CONCATENATE("R2C",'Mapa final'!$O$20),"")</f>
        <v/>
      </c>
      <c r="AM7" s="54" t="str">
        <f>IF(AND('Mapa final'!$Y$21="Muy Alta",'Mapa final'!$AA$21="Catastrófico"),CONCATENATE("R2C",'Mapa final'!$O$21),"")</f>
        <v/>
      </c>
      <c r="AN7" s="80"/>
      <c r="AO7" s="386"/>
      <c r="AP7" s="387"/>
      <c r="AQ7" s="387"/>
      <c r="AR7" s="387"/>
      <c r="AS7" s="387"/>
      <c r="AT7" s="388"/>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row>
    <row r="8" spans="1:91" ht="15" customHeight="1" x14ac:dyDescent="0.25">
      <c r="A8" s="80"/>
      <c r="B8" s="325"/>
      <c r="C8" s="325"/>
      <c r="D8" s="326"/>
      <c r="E8" s="366"/>
      <c r="F8" s="367"/>
      <c r="G8" s="367"/>
      <c r="H8" s="367"/>
      <c r="I8" s="368"/>
      <c r="J8" s="49" t="str">
        <f>IF(AND('Mapa final'!$Y$22="Muy Alta",'Mapa final'!$AA$22="Leve"),CONCATENATE("R3C",'Mapa final'!$O$22),"")</f>
        <v/>
      </c>
      <c r="K8" s="50" t="str">
        <f>IF(AND('Mapa final'!$Y$23="Muy Alta",'Mapa final'!$AA$23="Leve"),CONCATENATE("R3C",'Mapa final'!$O$23),"")</f>
        <v/>
      </c>
      <c r="L8" s="50" t="str">
        <f>IF(AND('Mapa final'!$Y$24="Muy Alta",'Mapa final'!$AA$24="Leve"),CONCATENATE("R3C",'Mapa final'!$O$24),"")</f>
        <v/>
      </c>
      <c r="M8" s="50" t="str">
        <f>IF(AND('Mapa final'!$Y$25="Muy Alta",'Mapa final'!$AA$25="Leve"),CONCATENATE("R3C",'Mapa final'!$O$25),"")</f>
        <v/>
      </c>
      <c r="N8" s="50" t="str">
        <f>IF(AND('Mapa final'!$Y$26="Muy Alta",'Mapa final'!$AA$26="Leve"),CONCATENATE("R3C",'Mapa final'!$O$26),"")</f>
        <v/>
      </c>
      <c r="O8" s="51" t="str">
        <f>IF(AND('Mapa final'!$Y$27="Muy Alta",'Mapa final'!$AA$27="Leve"),CONCATENATE("R3C",'Mapa final'!$O$27),"")</f>
        <v/>
      </c>
      <c r="P8" s="49" t="str">
        <f>IF(AND('Mapa final'!$Y$22="Muy Alta",'Mapa final'!$AA$22="Menor"),CONCATENATE("R3C",'Mapa final'!$O$22),"")</f>
        <v/>
      </c>
      <c r="Q8" s="50" t="str">
        <f>IF(AND('Mapa final'!$Y$23="Muy Alta",'Mapa final'!$AA$23="Menor"),CONCATENATE("R3C",'Mapa final'!$O$23),"")</f>
        <v/>
      </c>
      <c r="R8" s="50" t="str">
        <f>IF(AND('Mapa final'!$Y$24="Muy Alta",'Mapa final'!$AA$24="Menor"),CONCATENATE("R3C",'Mapa final'!$O$24),"")</f>
        <v/>
      </c>
      <c r="S8" s="50" t="str">
        <f>IF(AND('Mapa final'!$Y$25="Muy Alta",'Mapa final'!$AA$25="Menor"),CONCATENATE("R3C",'Mapa final'!$O$25),"")</f>
        <v/>
      </c>
      <c r="T8" s="50" t="str">
        <f>IF(AND('Mapa final'!$Y$26="Muy Alta",'Mapa final'!$AA$26="Menor"),CONCATENATE("R3C",'Mapa final'!$O$26),"")</f>
        <v/>
      </c>
      <c r="U8" s="51" t="str">
        <f>IF(AND('Mapa final'!$Y$27="Muy Alta",'Mapa final'!$AA$27="Menor"),CONCATENATE("R3C",'Mapa final'!$O$27),"")</f>
        <v/>
      </c>
      <c r="V8" s="49" t="str">
        <f>IF(AND('Mapa final'!$Y$22="Muy Alta",'Mapa final'!$AA$22="Moderado"),CONCATENATE("R3C",'Mapa final'!$O$22),"")</f>
        <v/>
      </c>
      <c r="W8" s="50" t="str">
        <f>IF(AND('Mapa final'!$Y$23="Muy Alta",'Mapa final'!$AA$23="Moderado"),CONCATENATE("R3C",'Mapa final'!$O$23),"")</f>
        <v/>
      </c>
      <c r="X8" s="50" t="str">
        <f>IF(AND('Mapa final'!$Y$24="Muy Alta",'Mapa final'!$AA$24="Moderado"),CONCATENATE("R3C",'Mapa final'!$O$24),"")</f>
        <v/>
      </c>
      <c r="Y8" s="50" t="str">
        <f>IF(AND('Mapa final'!$Y$25="Muy Alta",'Mapa final'!$AA$25="Moderado"),CONCATENATE("R3C",'Mapa final'!$O$25),"")</f>
        <v/>
      </c>
      <c r="Z8" s="50" t="str">
        <f>IF(AND('Mapa final'!$Y$26="Muy Alta",'Mapa final'!$AA$26="Moderado"),CONCATENATE("R3C",'Mapa final'!$O$26),"")</f>
        <v/>
      </c>
      <c r="AA8" s="51" t="str">
        <f>IF(AND('Mapa final'!$Y$27="Muy Alta",'Mapa final'!$AA$27="Moderado"),CONCATENATE("R3C",'Mapa final'!$O$27),"")</f>
        <v/>
      </c>
      <c r="AB8" s="49" t="str">
        <f>IF(AND('Mapa final'!$Y$22="Muy Alta",'Mapa final'!$AA$22="Mayor"),CONCATENATE("R3C",'Mapa final'!$O$22),"")</f>
        <v/>
      </c>
      <c r="AC8" s="50" t="str">
        <f>IF(AND('Mapa final'!$Y$23="Muy Alta",'Mapa final'!$AA$23="Mayor"),CONCATENATE("R3C",'Mapa final'!$O$23),"")</f>
        <v/>
      </c>
      <c r="AD8" s="50" t="str">
        <f>IF(AND('Mapa final'!$Y$24="Muy Alta",'Mapa final'!$AA$24="Mayor"),CONCATENATE("R3C",'Mapa final'!$O$24),"")</f>
        <v/>
      </c>
      <c r="AE8" s="50" t="str">
        <f>IF(AND('Mapa final'!$Y$25="Muy Alta",'Mapa final'!$AA$25="Mayor"),CONCATENATE("R3C",'Mapa final'!$O$25),"")</f>
        <v/>
      </c>
      <c r="AF8" s="50" t="str">
        <f>IF(AND('Mapa final'!$Y$26="Muy Alta",'Mapa final'!$AA$26="Mayor"),CONCATENATE("R3C",'Mapa final'!$O$26),"")</f>
        <v/>
      </c>
      <c r="AG8" s="51" t="str">
        <f>IF(AND('Mapa final'!$Y$27="Muy Alta",'Mapa final'!$AA$27="Mayor"),CONCATENATE("R3C",'Mapa final'!$O$27),"")</f>
        <v/>
      </c>
      <c r="AH8" s="52" t="str">
        <f>IF(AND('Mapa final'!$Y$22="Muy Alta",'Mapa final'!$AA$22="Catastrófico"),CONCATENATE("R3C",'Mapa final'!$O$22),"")</f>
        <v/>
      </c>
      <c r="AI8" s="53" t="str">
        <f>IF(AND('Mapa final'!$Y$23="Muy Alta",'Mapa final'!$AA$23="Catastrófico"),CONCATENATE("R3C",'Mapa final'!$O$23),"")</f>
        <v/>
      </c>
      <c r="AJ8" s="53" t="str">
        <f>IF(AND('Mapa final'!$Y$24="Muy Alta",'Mapa final'!$AA$24="Catastrófico"),CONCATENATE("R3C",'Mapa final'!$O$24),"")</f>
        <v/>
      </c>
      <c r="AK8" s="53" t="str">
        <f>IF(AND('Mapa final'!$Y$25="Muy Alta",'Mapa final'!$AA$25="Catastrófico"),CONCATENATE("R3C",'Mapa final'!$O$25),"")</f>
        <v/>
      </c>
      <c r="AL8" s="53" t="str">
        <f>IF(AND('Mapa final'!$Y$26="Muy Alta",'Mapa final'!$AA$26="Catastrófico"),CONCATENATE("R3C",'Mapa final'!$O$26),"")</f>
        <v/>
      </c>
      <c r="AM8" s="54" t="str">
        <f>IF(AND('Mapa final'!$Y$27="Muy Alta",'Mapa final'!$AA$27="Catastrófico"),CONCATENATE("R3C",'Mapa final'!$O$27),"")</f>
        <v/>
      </c>
      <c r="AN8" s="80"/>
      <c r="AO8" s="386"/>
      <c r="AP8" s="387"/>
      <c r="AQ8" s="387"/>
      <c r="AR8" s="387"/>
      <c r="AS8" s="387"/>
      <c r="AT8" s="388"/>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row>
    <row r="9" spans="1:91" ht="15" customHeight="1" x14ac:dyDescent="0.25">
      <c r="A9" s="80"/>
      <c r="B9" s="325"/>
      <c r="C9" s="325"/>
      <c r="D9" s="326"/>
      <c r="E9" s="366"/>
      <c r="F9" s="367"/>
      <c r="G9" s="367"/>
      <c r="H9" s="367"/>
      <c r="I9" s="368"/>
      <c r="J9" s="49" t="str">
        <f>IF(AND('Mapa final'!$Y$28="Muy Alta",'Mapa final'!$AA$28="Leve"),CONCATENATE("R4C",'Mapa final'!$O$28),"")</f>
        <v/>
      </c>
      <c r="K9" s="50" t="str">
        <f>IF(AND('Mapa final'!$Y$29="Muy Alta",'Mapa final'!$AA$29="Leve"),CONCATENATE("R4C",'Mapa final'!$O$29),"")</f>
        <v/>
      </c>
      <c r="L9" s="50" t="str">
        <f>IF(AND('Mapa final'!$Y$30="Muy Alta",'Mapa final'!$AA$30="Leve"),CONCATENATE("R4C",'Mapa final'!$O$30),"")</f>
        <v/>
      </c>
      <c r="M9" s="50" t="str">
        <f>IF(AND('Mapa final'!$Y$31="Muy Alta",'Mapa final'!$AA$31="Leve"),CONCATENATE("R4C",'Mapa final'!$O$31),"")</f>
        <v/>
      </c>
      <c r="N9" s="50" t="str">
        <f>IF(AND('Mapa final'!$Y$32="Muy Alta",'Mapa final'!$AA$32="Leve"),CONCATENATE("R4C",'Mapa final'!$O$32),"")</f>
        <v/>
      </c>
      <c r="O9" s="51" t="str">
        <f>IF(AND('Mapa final'!$Y$33="Muy Alta",'Mapa final'!$AA$33="Leve"),CONCATENATE("R4C",'Mapa final'!$O$33),"")</f>
        <v/>
      </c>
      <c r="P9" s="49" t="str">
        <f>IF(AND('Mapa final'!$Y$28="Muy Alta",'Mapa final'!$AA$28="Menor"),CONCATENATE("R4C",'Mapa final'!$O$28),"")</f>
        <v/>
      </c>
      <c r="Q9" s="50" t="str">
        <f>IF(AND('Mapa final'!$Y$29="Muy Alta",'Mapa final'!$AA$29="Menor"),CONCATENATE("R4C",'Mapa final'!$O$29),"")</f>
        <v/>
      </c>
      <c r="R9" s="50" t="str">
        <f>IF(AND('Mapa final'!$Y$30="Muy Alta",'Mapa final'!$AA$30="Menor"),CONCATENATE("R4C",'Mapa final'!$O$30),"")</f>
        <v/>
      </c>
      <c r="S9" s="50" t="str">
        <f>IF(AND('Mapa final'!$Y$31="Muy Alta",'Mapa final'!$AA$31="Menor"),CONCATENATE("R4C",'Mapa final'!$O$31),"")</f>
        <v/>
      </c>
      <c r="T9" s="50" t="str">
        <f>IF(AND('Mapa final'!$Y$32="Muy Alta",'Mapa final'!$AA$32="Menor"),CONCATENATE("R4C",'Mapa final'!$O$32),"")</f>
        <v/>
      </c>
      <c r="U9" s="51" t="str">
        <f>IF(AND('Mapa final'!$Y$33="Muy Alta",'Mapa final'!$AA$33="Menor"),CONCATENATE("R4C",'Mapa final'!$O$33),"")</f>
        <v/>
      </c>
      <c r="V9" s="49" t="str">
        <f>IF(AND('Mapa final'!$Y$28="Muy Alta",'Mapa final'!$AA$28="Moderado"),CONCATENATE("R4C",'Mapa final'!$O$28),"")</f>
        <v/>
      </c>
      <c r="W9" s="50" t="str">
        <f>IF(AND('Mapa final'!$Y$29="Muy Alta",'Mapa final'!$AA$29="Moderado"),CONCATENATE("R4C",'Mapa final'!$O$29),"")</f>
        <v/>
      </c>
      <c r="X9" s="50" t="str">
        <f>IF(AND('Mapa final'!$Y$30="Muy Alta",'Mapa final'!$AA$30="Moderado"),CONCATENATE("R4C",'Mapa final'!$O$30),"")</f>
        <v/>
      </c>
      <c r="Y9" s="50" t="str">
        <f>IF(AND('Mapa final'!$Y$31="Muy Alta",'Mapa final'!$AA$31="Moderado"),CONCATENATE("R4C",'Mapa final'!$O$31),"")</f>
        <v/>
      </c>
      <c r="Z9" s="50" t="str">
        <f>IF(AND('Mapa final'!$Y$32="Muy Alta",'Mapa final'!$AA$32="Moderado"),CONCATENATE("R4C",'Mapa final'!$O$32),"")</f>
        <v/>
      </c>
      <c r="AA9" s="51" t="str">
        <f>IF(AND('Mapa final'!$Y$33="Muy Alta",'Mapa final'!$AA$33="Moderado"),CONCATENATE("R4C",'Mapa final'!$O$33),"")</f>
        <v/>
      </c>
      <c r="AB9" s="49" t="str">
        <f>IF(AND('Mapa final'!$Y$28="Muy Alta",'Mapa final'!$AA$28="Mayor"),CONCATENATE("R4C",'Mapa final'!$O$28),"")</f>
        <v/>
      </c>
      <c r="AC9" s="50" t="str">
        <f>IF(AND('Mapa final'!$Y$29="Muy Alta",'Mapa final'!$AA$29="Mayor"),CONCATENATE("R4C",'Mapa final'!$O$29),"")</f>
        <v/>
      </c>
      <c r="AD9" s="50" t="str">
        <f>IF(AND('Mapa final'!$Y$30="Muy Alta",'Mapa final'!$AA$30="Mayor"),CONCATENATE("R4C",'Mapa final'!$O$30),"")</f>
        <v/>
      </c>
      <c r="AE9" s="50" t="str">
        <f>IF(AND('Mapa final'!$Y$31="Muy Alta",'Mapa final'!$AA$31="Mayor"),CONCATENATE("R4C",'Mapa final'!$O$31),"")</f>
        <v/>
      </c>
      <c r="AF9" s="50" t="str">
        <f>IF(AND('Mapa final'!$Y$32="Muy Alta",'Mapa final'!$AA$32="Mayor"),CONCATENATE("R4C",'Mapa final'!$O$32),"")</f>
        <v/>
      </c>
      <c r="AG9" s="51" t="str">
        <f>IF(AND('Mapa final'!$Y$33="Muy Alta",'Mapa final'!$AA$33="Mayor"),CONCATENATE("R4C",'Mapa final'!$O$33),"")</f>
        <v/>
      </c>
      <c r="AH9" s="52" t="str">
        <f>IF(AND('Mapa final'!$Y$28="Muy Alta",'Mapa final'!$AA$28="Catastrófico"),CONCATENATE("R4C",'Mapa final'!$O$28),"")</f>
        <v/>
      </c>
      <c r="AI9" s="53" t="str">
        <f>IF(AND('Mapa final'!$Y$29="Muy Alta",'Mapa final'!$AA$29="Catastrófico"),CONCATENATE("R4C",'Mapa final'!$O$29),"")</f>
        <v/>
      </c>
      <c r="AJ9" s="53" t="str">
        <f>IF(AND('Mapa final'!$Y$30="Muy Alta",'Mapa final'!$AA$30="Catastrófico"),CONCATENATE("R4C",'Mapa final'!$O$30),"")</f>
        <v/>
      </c>
      <c r="AK9" s="53" t="str">
        <f>IF(AND('Mapa final'!$Y$31="Muy Alta",'Mapa final'!$AA$31="Catastrófico"),CONCATENATE("R4C",'Mapa final'!$O$31),"")</f>
        <v/>
      </c>
      <c r="AL9" s="53" t="str">
        <f>IF(AND('Mapa final'!$Y$32="Muy Alta",'Mapa final'!$AA$32="Catastrófico"),CONCATENATE("R4C",'Mapa final'!$O$32),"")</f>
        <v/>
      </c>
      <c r="AM9" s="54" t="str">
        <f>IF(AND('Mapa final'!$Y$33="Muy Alta",'Mapa final'!$AA$33="Catastrófico"),CONCATENATE("R4C",'Mapa final'!$O$33),"")</f>
        <v/>
      </c>
      <c r="AN9" s="80"/>
      <c r="AO9" s="386"/>
      <c r="AP9" s="387"/>
      <c r="AQ9" s="387"/>
      <c r="AR9" s="387"/>
      <c r="AS9" s="387"/>
      <c r="AT9" s="388"/>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row>
    <row r="10" spans="1:91" ht="15" customHeight="1" x14ac:dyDescent="0.25">
      <c r="A10" s="80"/>
      <c r="B10" s="325"/>
      <c r="C10" s="325"/>
      <c r="D10" s="326"/>
      <c r="E10" s="366"/>
      <c r="F10" s="367"/>
      <c r="G10" s="367"/>
      <c r="H10" s="367"/>
      <c r="I10" s="368"/>
      <c r="J10" s="49" t="str">
        <f>IF(AND('Mapa final'!$Y$34="Muy Alta",'Mapa final'!$AA$34="Leve"),CONCATENATE("R5C",'Mapa final'!$O$34),"")</f>
        <v/>
      </c>
      <c r="K10" s="50" t="str">
        <f>IF(AND('Mapa final'!$Y$35="Muy Alta",'Mapa final'!$AA$35="Leve"),CONCATENATE("R5C",'Mapa final'!$O$35),"")</f>
        <v/>
      </c>
      <c r="L10" s="50" t="str">
        <f>IF(AND('Mapa final'!$Y$36="Muy Alta",'Mapa final'!$AA$36="Leve"),CONCATENATE("R5C",'Mapa final'!$O$36),"")</f>
        <v/>
      </c>
      <c r="M10" s="50" t="str">
        <f>IF(AND('Mapa final'!$Y$37="Muy Alta",'Mapa final'!$AA$37="Leve"),CONCATENATE("R5C",'Mapa final'!$O$37),"")</f>
        <v/>
      </c>
      <c r="N10" s="50" t="str">
        <f>IF(AND('Mapa final'!$Y$38="Muy Alta",'Mapa final'!$AA$38="Leve"),CONCATENATE("R5C",'Mapa final'!$O$38),"")</f>
        <v/>
      </c>
      <c r="O10" s="51" t="str">
        <f>IF(AND('Mapa final'!$Y$39="Muy Alta",'Mapa final'!$AA$39="Leve"),CONCATENATE("R5C",'Mapa final'!$O$39),"")</f>
        <v/>
      </c>
      <c r="P10" s="49" t="str">
        <f>IF(AND('Mapa final'!$Y$34="Muy Alta",'Mapa final'!$AA$34="Menor"),CONCATENATE("R5C",'Mapa final'!$O$34),"")</f>
        <v/>
      </c>
      <c r="Q10" s="50" t="str">
        <f>IF(AND('Mapa final'!$Y$35="Muy Alta",'Mapa final'!$AA$35="Menor"),CONCATENATE("R5C",'Mapa final'!$O$35),"")</f>
        <v/>
      </c>
      <c r="R10" s="50" t="str">
        <f>IF(AND('Mapa final'!$Y$36="Muy Alta",'Mapa final'!$AA$36="Menor"),CONCATENATE("R5C",'Mapa final'!$O$36),"")</f>
        <v/>
      </c>
      <c r="S10" s="50" t="str">
        <f>IF(AND('Mapa final'!$Y$37="Muy Alta",'Mapa final'!$AA$37="Menor"),CONCATENATE("R5C",'Mapa final'!$O$37),"")</f>
        <v/>
      </c>
      <c r="T10" s="50" t="str">
        <f>IF(AND('Mapa final'!$Y$38="Muy Alta",'Mapa final'!$AA$38="Menor"),CONCATENATE("R5C",'Mapa final'!$O$38),"")</f>
        <v/>
      </c>
      <c r="U10" s="51" t="str">
        <f>IF(AND('Mapa final'!$Y$39="Muy Alta",'Mapa final'!$AA$39="Menor"),CONCATENATE("R5C",'Mapa final'!$O$39),"")</f>
        <v/>
      </c>
      <c r="V10" s="49" t="str">
        <f>IF(AND('Mapa final'!$Y$34="Muy Alta",'Mapa final'!$AA$34="Moderado"),CONCATENATE("R5C",'Mapa final'!$O$34),"")</f>
        <v/>
      </c>
      <c r="W10" s="50" t="str">
        <f>IF(AND('Mapa final'!$Y$35="Muy Alta",'Mapa final'!$AA$35="Moderado"),CONCATENATE("R5C",'Mapa final'!$O$35),"")</f>
        <v/>
      </c>
      <c r="X10" s="50" t="str">
        <f>IF(AND('Mapa final'!$Y$36="Muy Alta",'Mapa final'!$AA$36="Moderado"),CONCATENATE("R5C",'Mapa final'!$O$36),"")</f>
        <v/>
      </c>
      <c r="Y10" s="50" t="str">
        <f>IF(AND('Mapa final'!$Y$37="Muy Alta",'Mapa final'!$AA$37="Moderado"),CONCATENATE("R5C",'Mapa final'!$O$37),"")</f>
        <v/>
      </c>
      <c r="Z10" s="50" t="str">
        <f>IF(AND('Mapa final'!$Y$38="Muy Alta",'Mapa final'!$AA$38="Moderado"),CONCATENATE("R5C",'Mapa final'!$O$38),"")</f>
        <v/>
      </c>
      <c r="AA10" s="51" t="str">
        <f>IF(AND('Mapa final'!$Y$39="Muy Alta",'Mapa final'!$AA$39="Moderado"),CONCATENATE("R5C",'Mapa final'!$O$39),"")</f>
        <v/>
      </c>
      <c r="AB10" s="49" t="str">
        <f>IF(AND('Mapa final'!$Y$34="Muy Alta",'Mapa final'!$AA$34="Mayor"),CONCATENATE("R5C",'Mapa final'!$O$34),"")</f>
        <v/>
      </c>
      <c r="AC10" s="50" t="str">
        <f>IF(AND('Mapa final'!$Y$35="Muy Alta",'Mapa final'!$AA$35="Mayor"),CONCATENATE("R5C",'Mapa final'!$O$35),"")</f>
        <v/>
      </c>
      <c r="AD10" s="50" t="str">
        <f>IF(AND('Mapa final'!$Y$36="Muy Alta",'Mapa final'!$AA$36="Mayor"),CONCATENATE("R5C",'Mapa final'!$O$36),"")</f>
        <v/>
      </c>
      <c r="AE10" s="50" t="str">
        <f>IF(AND('Mapa final'!$Y$37="Muy Alta",'Mapa final'!$AA$37="Mayor"),CONCATENATE("R5C",'Mapa final'!$O$37),"")</f>
        <v/>
      </c>
      <c r="AF10" s="50" t="str">
        <f>IF(AND('Mapa final'!$Y$38="Muy Alta",'Mapa final'!$AA$38="Mayor"),CONCATENATE("R5C",'Mapa final'!$O$38),"")</f>
        <v/>
      </c>
      <c r="AG10" s="51" t="str">
        <f>IF(AND('Mapa final'!$Y$39="Muy Alta",'Mapa final'!$AA$39="Mayor"),CONCATENATE("R5C",'Mapa final'!$O$39),"")</f>
        <v/>
      </c>
      <c r="AH10" s="52" t="str">
        <f>IF(AND('Mapa final'!$Y$34="Muy Alta",'Mapa final'!$AA$34="Catastrófico"),CONCATENATE("R5C",'Mapa final'!$O$34),"")</f>
        <v/>
      </c>
      <c r="AI10" s="53" t="str">
        <f>IF(AND('Mapa final'!$Y$35="Muy Alta",'Mapa final'!$AA$35="Catastrófico"),CONCATENATE("R5C",'Mapa final'!$O$35),"")</f>
        <v/>
      </c>
      <c r="AJ10" s="53" t="str">
        <f>IF(AND('Mapa final'!$Y$36="Muy Alta",'Mapa final'!$AA$36="Catastrófico"),CONCATENATE("R5C",'Mapa final'!$O$36),"")</f>
        <v/>
      </c>
      <c r="AK10" s="53" t="str">
        <f>IF(AND('Mapa final'!$Y$37="Muy Alta",'Mapa final'!$AA$37="Catastrófico"),CONCATENATE("R5C",'Mapa final'!$O$37),"")</f>
        <v/>
      </c>
      <c r="AL10" s="53" t="str">
        <f>IF(AND('Mapa final'!$Y$38="Muy Alta",'Mapa final'!$AA$38="Catastrófico"),CONCATENATE("R5C",'Mapa final'!$O$38),"")</f>
        <v/>
      </c>
      <c r="AM10" s="54" t="str">
        <f>IF(AND('Mapa final'!$Y$39="Muy Alta",'Mapa final'!$AA$39="Catastrófico"),CONCATENATE("R5C",'Mapa final'!$O$39),"")</f>
        <v/>
      </c>
      <c r="AN10" s="80"/>
      <c r="AO10" s="386"/>
      <c r="AP10" s="387"/>
      <c r="AQ10" s="387"/>
      <c r="AR10" s="387"/>
      <c r="AS10" s="387"/>
      <c r="AT10" s="388"/>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row>
    <row r="11" spans="1:91" ht="15" customHeight="1" x14ac:dyDescent="0.25">
      <c r="A11" s="80"/>
      <c r="B11" s="325"/>
      <c r="C11" s="325"/>
      <c r="D11" s="326"/>
      <c r="E11" s="366"/>
      <c r="F11" s="367"/>
      <c r="G11" s="367"/>
      <c r="H11" s="367"/>
      <c r="I11" s="368"/>
      <c r="J11" s="49" t="str">
        <f>IF(AND('Mapa final'!$Y$40="Muy Alta",'Mapa final'!$AA$40="Leve"),CONCATENATE("R6C",'Mapa final'!$O$40),"")</f>
        <v/>
      </c>
      <c r="K11" s="50" t="str">
        <f>IF(AND('Mapa final'!$Y$41="Muy Alta",'Mapa final'!$AA$41="Leve"),CONCATENATE("R6C",'Mapa final'!$O$41),"")</f>
        <v/>
      </c>
      <c r="L11" s="50" t="str">
        <f>IF(AND('Mapa final'!$Y$42="Muy Alta",'Mapa final'!$AA$42="Leve"),CONCATENATE("R6C",'Mapa final'!$O$42),"")</f>
        <v/>
      </c>
      <c r="M11" s="50" t="str">
        <f>IF(AND('Mapa final'!$Y$43="Muy Alta",'Mapa final'!$AA$43="Leve"),CONCATENATE("R6C",'Mapa final'!$O$43),"")</f>
        <v/>
      </c>
      <c r="N11" s="50" t="str">
        <f>IF(AND('Mapa final'!$Y$44="Muy Alta",'Mapa final'!$AA$44="Leve"),CONCATENATE("R6C",'Mapa final'!$O$44),"")</f>
        <v/>
      </c>
      <c r="O11" s="51" t="str">
        <f>IF(AND('Mapa final'!$Y$45="Muy Alta",'Mapa final'!$AA$45="Leve"),CONCATENATE("R6C",'Mapa final'!$O$45),"")</f>
        <v/>
      </c>
      <c r="P11" s="49" t="str">
        <f>IF(AND('Mapa final'!$Y$40="Muy Alta",'Mapa final'!$AA$40="Menor"),CONCATENATE("R6C",'Mapa final'!$O$40),"")</f>
        <v/>
      </c>
      <c r="Q11" s="50" t="str">
        <f>IF(AND('Mapa final'!$Y$41="Muy Alta",'Mapa final'!$AA$41="Menor"),CONCATENATE("R6C",'Mapa final'!$O$41),"")</f>
        <v/>
      </c>
      <c r="R11" s="50" t="str">
        <f>IF(AND('Mapa final'!$Y$42="Muy Alta",'Mapa final'!$AA$42="Menor"),CONCATENATE("R6C",'Mapa final'!$O$42),"")</f>
        <v/>
      </c>
      <c r="S11" s="50" t="str">
        <f>IF(AND('Mapa final'!$Y$43="Muy Alta",'Mapa final'!$AA$43="Menor"),CONCATENATE("R6C",'Mapa final'!$O$43),"")</f>
        <v/>
      </c>
      <c r="T11" s="50" t="str">
        <f>IF(AND('Mapa final'!$Y$44="Muy Alta",'Mapa final'!$AA$44="Menor"),CONCATENATE("R6C",'Mapa final'!$O$44),"")</f>
        <v/>
      </c>
      <c r="U11" s="51" t="str">
        <f>IF(AND('Mapa final'!$Y$45="Muy Alta",'Mapa final'!$AA$45="Menor"),CONCATENATE("R6C",'Mapa final'!$O$45),"")</f>
        <v/>
      </c>
      <c r="V11" s="49" t="str">
        <f>IF(AND('Mapa final'!$Y$40="Muy Alta",'Mapa final'!$AA$40="Moderado"),CONCATENATE("R6C",'Mapa final'!$O$40),"")</f>
        <v/>
      </c>
      <c r="W11" s="50" t="str">
        <f>IF(AND('Mapa final'!$Y$41="Muy Alta",'Mapa final'!$AA$41="Moderado"),CONCATENATE("R6C",'Mapa final'!$O$41),"")</f>
        <v/>
      </c>
      <c r="X11" s="50" t="str">
        <f>IF(AND('Mapa final'!$Y$42="Muy Alta",'Mapa final'!$AA$42="Moderado"),CONCATENATE("R6C",'Mapa final'!$O$42),"")</f>
        <v/>
      </c>
      <c r="Y11" s="50" t="str">
        <f>IF(AND('Mapa final'!$Y$43="Muy Alta",'Mapa final'!$AA$43="Moderado"),CONCATENATE("R6C",'Mapa final'!$O$43),"")</f>
        <v/>
      </c>
      <c r="Z11" s="50" t="str">
        <f>IF(AND('Mapa final'!$Y$44="Muy Alta",'Mapa final'!$AA$44="Moderado"),CONCATENATE("R6C",'Mapa final'!$O$44),"")</f>
        <v/>
      </c>
      <c r="AA11" s="51" t="str">
        <f>IF(AND('Mapa final'!$Y$45="Muy Alta",'Mapa final'!$AA$45="Moderado"),CONCATENATE("R6C",'Mapa final'!$O$45),"")</f>
        <v/>
      </c>
      <c r="AB11" s="49" t="str">
        <f>IF(AND('Mapa final'!$Y$40="Muy Alta",'Mapa final'!$AA$40="Mayor"),CONCATENATE("R6C",'Mapa final'!$O$40),"")</f>
        <v/>
      </c>
      <c r="AC11" s="50" t="str">
        <f>IF(AND('Mapa final'!$Y$41="Muy Alta",'Mapa final'!$AA$41="Mayor"),CONCATENATE("R6C",'Mapa final'!$O$41),"")</f>
        <v/>
      </c>
      <c r="AD11" s="50" t="str">
        <f>IF(AND('Mapa final'!$Y$42="Muy Alta",'Mapa final'!$AA$42="Mayor"),CONCATENATE("R6C",'Mapa final'!$O$42),"")</f>
        <v/>
      </c>
      <c r="AE11" s="50" t="str">
        <f>IF(AND('Mapa final'!$Y$43="Muy Alta",'Mapa final'!$AA$43="Mayor"),CONCATENATE("R6C",'Mapa final'!$O$43),"")</f>
        <v/>
      </c>
      <c r="AF11" s="50" t="str">
        <f>IF(AND('Mapa final'!$Y$44="Muy Alta",'Mapa final'!$AA$44="Mayor"),CONCATENATE("R6C",'Mapa final'!$O$44),"")</f>
        <v/>
      </c>
      <c r="AG11" s="51" t="str">
        <f>IF(AND('Mapa final'!$Y$45="Muy Alta",'Mapa final'!$AA$45="Mayor"),CONCATENATE("R6C",'Mapa final'!$O$45),"")</f>
        <v/>
      </c>
      <c r="AH11" s="52" t="str">
        <f>IF(AND('Mapa final'!$Y$40="Muy Alta",'Mapa final'!$AA$40="Catastrófico"),CONCATENATE("R6C",'Mapa final'!$O$40),"")</f>
        <v/>
      </c>
      <c r="AI11" s="53" t="str">
        <f>IF(AND('Mapa final'!$Y$41="Muy Alta",'Mapa final'!$AA$41="Catastrófico"),CONCATENATE("R6C",'Mapa final'!$O$41),"")</f>
        <v/>
      </c>
      <c r="AJ11" s="53" t="str">
        <f>IF(AND('Mapa final'!$Y$42="Muy Alta",'Mapa final'!$AA$42="Catastrófico"),CONCATENATE("R6C",'Mapa final'!$O$42),"")</f>
        <v/>
      </c>
      <c r="AK11" s="53" t="str">
        <f>IF(AND('Mapa final'!$Y$43="Muy Alta",'Mapa final'!$AA$43="Catastrófico"),CONCATENATE("R6C",'Mapa final'!$O$43),"")</f>
        <v/>
      </c>
      <c r="AL11" s="53" t="str">
        <f>IF(AND('Mapa final'!$Y$44="Muy Alta",'Mapa final'!$AA$44="Catastrófico"),CONCATENATE("R6C",'Mapa final'!$O$44),"")</f>
        <v/>
      </c>
      <c r="AM11" s="54" t="str">
        <f>IF(AND('Mapa final'!$Y$45="Muy Alta",'Mapa final'!$AA$45="Catastrófico"),CONCATENATE("R6C",'Mapa final'!$O$45),"")</f>
        <v/>
      </c>
      <c r="AN11" s="80"/>
      <c r="AO11" s="386"/>
      <c r="AP11" s="387"/>
      <c r="AQ11" s="387"/>
      <c r="AR11" s="387"/>
      <c r="AS11" s="387"/>
      <c r="AT11" s="388"/>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row>
    <row r="12" spans="1:91" ht="15" customHeight="1" x14ac:dyDescent="0.25">
      <c r="A12" s="80"/>
      <c r="B12" s="325"/>
      <c r="C12" s="325"/>
      <c r="D12" s="326"/>
      <c r="E12" s="366"/>
      <c r="F12" s="367"/>
      <c r="G12" s="367"/>
      <c r="H12" s="367"/>
      <c r="I12" s="368"/>
      <c r="J12" s="49" t="str">
        <f>IF(AND('Mapa final'!$Y$46="Muy Alta",'Mapa final'!$AA$46="Leve"),CONCATENATE("R7C",'Mapa final'!$O$46),"")</f>
        <v/>
      </c>
      <c r="K12" s="50" t="str">
        <f>IF(AND('Mapa final'!$Y$47="Muy Alta",'Mapa final'!$AA$47="Leve"),CONCATENATE("R7C",'Mapa final'!$O$47),"")</f>
        <v/>
      </c>
      <c r="L12" s="50" t="str">
        <f>IF(AND('Mapa final'!$Y$48="Muy Alta",'Mapa final'!$AA$48="Leve"),CONCATENATE("R7C",'Mapa final'!$O$48),"")</f>
        <v/>
      </c>
      <c r="M12" s="50" t="str">
        <f>IF(AND('Mapa final'!$Y$49="Muy Alta",'Mapa final'!$AA$49="Leve"),CONCATENATE("R7C",'Mapa final'!$O$49),"")</f>
        <v/>
      </c>
      <c r="N12" s="50" t="str">
        <f>IF(AND('Mapa final'!$Y$50="Muy Alta",'Mapa final'!$AA$50="Leve"),CONCATENATE("R7C",'Mapa final'!$O$50),"")</f>
        <v/>
      </c>
      <c r="O12" s="51" t="str">
        <f>IF(AND('Mapa final'!$Y$51="Muy Alta",'Mapa final'!$AA$51="Leve"),CONCATENATE("R7C",'Mapa final'!$O$51),"")</f>
        <v/>
      </c>
      <c r="P12" s="49" t="str">
        <f>IF(AND('Mapa final'!$Y$46="Muy Alta",'Mapa final'!$AA$46="Menor"),CONCATENATE("R7C",'Mapa final'!$O$46),"")</f>
        <v/>
      </c>
      <c r="Q12" s="50" t="str">
        <f>IF(AND('Mapa final'!$Y$47="Muy Alta",'Mapa final'!$AA$47="Menor"),CONCATENATE("R7C",'Mapa final'!$O$47),"")</f>
        <v/>
      </c>
      <c r="R12" s="50" t="str">
        <f>IF(AND('Mapa final'!$Y$48="Muy Alta",'Mapa final'!$AA$48="Menor"),CONCATENATE("R7C",'Mapa final'!$O$48),"")</f>
        <v/>
      </c>
      <c r="S12" s="50" t="str">
        <f>IF(AND('Mapa final'!$Y$49="Muy Alta",'Mapa final'!$AA$49="Menor"),CONCATENATE("R7C",'Mapa final'!$O$49),"")</f>
        <v/>
      </c>
      <c r="T12" s="50" t="str">
        <f>IF(AND('Mapa final'!$Y$50="Muy Alta",'Mapa final'!$AA$50="Menor"),CONCATENATE("R7C",'Mapa final'!$O$50),"")</f>
        <v/>
      </c>
      <c r="U12" s="51" t="str">
        <f>IF(AND('Mapa final'!$Y$51="Muy Alta",'Mapa final'!$AA$51="Menor"),CONCATENATE("R7C",'Mapa final'!$O$51),"")</f>
        <v/>
      </c>
      <c r="V12" s="49" t="str">
        <f>IF(AND('Mapa final'!$Y$46="Muy Alta",'Mapa final'!$AA$46="Moderado"),CONCATENATE("R7C",'Mapa final'!$O$46),"")</f>
        <v/>
      </c>
      <c r="W12" s="50" t="str">
        <f>IF(AND('Mapa final'!$Y$47="Muy Alta",'Mapa final'!$AA$47="Moderado"),CONCATENATE("R7C",'Mapa final'!$O$47),"")</f>
        <v/>
      </c>
      <c r="X12" s="50" t="str">
        <f>IF(AND('Mapa final'!$Y$48="Muy Alta",'Mapa final'!$AA$48="Moderado"),CONCATENATE("R7C",'Mapa final'!$O$48),"")</f>
        <v/>
      </c>
      <c r="Y12" s="50" t="str">
        <f>IF(AND('Mapa final'!$Y$49="Muy Alta",'Mapa final'!$AA$49="Moderado"),CONCATENATE("R7C",'Mapa final'!$O$49),"")</f>
        <v/>
      </c>
      <c r="Z12" s="50" t="str">
        <f>IF(AND('Mapa final'!$Y$50="Muy Alta",'Mapa final'!$AA$50="Moderado"),CONCATENATE("R7C",'Mapa final'!$O$50),"")</f>
        <v/>
      </c>
      <c r="AA12" s="51" t="str">
        <f>IF(AND('Mapa final'!$Y$51="Muy Alta",'Mapa final'!$AA$51="Moderado"),CONCATENATE("R7C",'Mapa final'!$O$51),"")</f>
        <v/>
      </c>
      <c r="AB12" s="49" t="str">
        <f>IF(AND('Mapa final'!$Y$46="Muy Alta",'Mapa final'!$AA$46="Mayor"),CONCATENATE("R7C",'Mapa final'!$O$46),"")</f>
        <v/>
      </c>
      <c r="AC12" s="50" t="str">
        <f>IF(AND('Mapa final'!$Y$47="Muy Alta",'Mapa final'!$AA$47="Mayor"),CONCATENATE("R7C",'Mapa final'!$O$47),"")</f>
        <v/>
      </c>
      <c r="AD12" s="50" t="str">
        <f>IF(AND('Mapa final'!$Y$48="Muy Alta",'Mapa final'!$AA$48="Mayor"),CONCATENATE("R7C",'Mapa final'!$O$48),"")</f>
        <v/>
      </c>
      <c r="AE12" s="50" t="str">
        <f>IF(AND('Mapa final'!$Y$49="Muy Alta",'Mapa final'!$AA$49="Mayor"),CONCATENATE("R7C",'Mapa final'!$O$49),"")</f>
        <v/>
      </c>
      <c r="AF12" s="50" t="str">
        <f>IF(AND('Mapa final'!$Y$50="Muy Alta",'Mapa final'!$AA$50="Mayor"),CONCATENATE("R7C",'Mapa final'!$O$50),"")</f>
        <v/>
      </c>
      <c r="AG12" s="51" t="str">
        <f>IF(AND('Mapa final'!$Y$51="Muy Alta",'Mapa final'!$AA$51="Mayor"),CONCATENATE("R7C",'Mapa final'!$O$51),"")</f>
        <v/>
      </c>
      <c r="AH12" s="52" t="str">
        <f>IF(AND('Mapa final'!$Y$46="Muy Alta",'Mapa final'!$AA$46="Catastrófico"),CONCATENATE("R7C",'Mapa final'!$O$46),"")</f>
        <v/>
      </c>
      <c r="AI12" s="53" t="str">
        <f>IF(AND('Mapa final'!$Y$47="Muy Alta",'Mapa final'!$AA$47="Catastrófico"),CONCATENATE("R7C",'Mapa final'!$O$47),"")</f>
        <v/>
      </c>
      <c r="AJ12" s="53" t="str">
        <f>IF(AND('Mapa final'!$Y$48="Muy Alta",'Mapa final'!$AA$48="Catastrófico"),CONCATENATE("R7C",'Mapa final'!$O$48),"")</f>
        <v/>
      </c>
      <c r="AK12" s="53" t="str">
        <f>IF(AND('Mapa final'!$Y$49="Muy Alta",'Mapa final'!$AA$49="Catastrófico"),CONCATENATE("R7C",'Mapa final'!$O$49),"")</f>
        <v/>
      </c>
      <c r="AL12" s="53" t="str">
        <f>IF(AND('Mapa final'!$Y$50="Muy Alta",'Mapa final'!$AA$50="Catastrófico"),CONCATENATE("R7C",'Mapa final'!$O$50),"")</f>
        <v/>
      </c>
      <c r="AM12" s="54" t="str">
        <f>IF(AND('Mapa final'!$Y$51="Muy Alta",'Mapa final'!$AA$51="Catastrófico"),CONCATENATE("R7C",'Mapa final'!$O$51),"")</f>
        <v/>
      </c>
      <c r="AN12" s="80"/>
      <c r="AO12" s="386"/>
      <c r="AP12" s="387"/>
      <c r="AQ12" s="387"/>
      <c r="AR12" s="387"/>
      <c r="AS12" s="387"/>
      <c r="AT12" s="388"/>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row>
    <row r="13" spans="1:91" ht="15" customHeight="1" x14ac:dyDescent="0.25">
      <c r="A13" s="80"/>
      <c r="B13" s="325"/>
      <c r="C13" s="325"/>
      <c r="D13" s="326"/>
      <c r="E13" s="366"/>
      <c r="F13" s="367"/>
      <c r="G13" s="367"/>
      <c r="H13" s="367"/>
      <c r="I13" s="368"/>
      <c r="J13" s="49" t="str">
        <f>IF(AND('Mapa final'!$Y$52="Muy Alta",'Mapa final'!$AA$52="Leve"),CONCATENATE("R8C",'Mapa final'!$O$52),"")</f>
        <v/>
      </c>
      <c r="K13" s="50" t="str">
        <f>IF(AND('Mapa final'!$Y$53="Muy Alta",'Mapa final'!$AA$53="Leve"),CONCATENATE("R8C",'Mapa final'!$O$53),"")</f>
        <v/>
      </c>
      <c r="L13" s="50" t="str">
        <f>IF(AND('Mapa final'!$Y$54="Muy Alta",'Mapa final'!$AA$54="Leve"),CONCATENATE("R8C",'Mapa final'!$O$54),"")</f>
        <v/>
      </c>
      <c r="M13" s="50" t="str">
        <f>IF(AND('Mapa final'!$Y$55="Muy Alta",'Mapa final'!$AA$55="Leve"),CONCATENATE("R8C",'Mapa final'!$O$55),"")</f>
        <v/>
      </c>
      <c r="N13" s="50" t="str">
        <f>IF(AND('Mapa final'!$Y$56="Muy Alta",'Mapa final'!$AA$56="Leve"),CONCATENATE("R8C",'Mapa final'!$O$56),"")</f>
        <v/>
      </c>
      <c r="O13" s="51" t="str">
        <f>IF(AND('Mapa final'!$Y$57="Muy Alta",'Mapa final'!$AA$57="Leve"),CONCATENATE("R8C",'Mapa final'!$O$57),"")</f>
        <v/>
      </c>
      <c r="P13" s="49" t="str">
        <f>IF(AND('Mapa final'!$Y$52="Muy Alta",'Mapa final'!$AA$52="Menor"),CONCATENATE("R8C",'Mapa final'!$O$52),"")</f>
        <v/>
      </c>
      <c r="Q13" s="50" t="str">
        <f>IF(AND('Mapa final'!$Y$53="Muy Alta",'Mapa final'!$AA$53="Menor"),CONCATENATE("R8C",'Mapa final'!$O$53),"")</f>
        <v/>
      </c>
      <c r="R13" s="50" t="str">
        <f>IF(AND('Mapa final'!$Y$54="Muy Alta",'Mapa final'!$AA$54="Menor"),CONCATENATE("R8C",'Mapa final'!$O$54),"")</f>
        <v/>
      </c>
      <c r="S13" s="50" t="str">
        <f>IF(AND('Mapa final'!$Y$55="Muy Alta",'Mapa final'!$AA$55="Menor"),CONCATENATE("R8C",'Mapa final'!$O$55),"")</f>
        <v/>
      </c>
      <c r="T13" s="50" t="str">
        <f>IF(AND('Mapa final'!$Y$56="Muy Alta",'Mapa final'!$AA$56="Menor"),CONCATENATE("R8C",'Mapa final'!$O$56),"")</f>
        <v/>
      </c>
      <c r="U13" s="51" t="str">
        <f>IF(AND('Mapa final'!$Y$57="Muy Alta",'Mapa final'!$AA$57="Menor"),CONCATENATE("R8C",'Mapa final'!$O$57),"")</f>
        <v/>
      </c>
      <c r="V13" s="49" t="str">
        <f>IF(AND('Mapa final'!$Y$52="Muy Alta",'Mapa final'!$AA$52="Moderado"),CONCATENATE("R8C",'Mapa final'!$O$52),"")</f>
        <v/>
      </c>
      <c r="W13" s="50" t="str">
        <f>IF(AND('Mapa final'!$Y$53="Muy Alta",'Mapa final'!$AA$53="Moderado"),CONCATENATE("R8C",'Mapa final'!$O$53),"")</f>
        <v/>
      </c>
      <c r="X13" s="50" t="str">
        <f>IF(AND('Mapa final'!$Y$54="Muy Alta",'Mapa final'!$AA$54="Moderado"),CONCATENATE("R8C",'Mapa final'!$O$54),"")</f>
        <v/>
      </c>
      <c r="Y13" s="50" t="str">
        <f>IF(AND('Mapa final'!$Y$55="Muy Alta",'Mapa final'!$AA$55="Moderado"),CONCATENATE("R8C",'Mapa final'!$O$55),"")</f>
        <v/>
      </c>
      <c r="Z13" s="50" t="str">
        <f>IF(AND('Mapa final'!$Y$56="Muy Alta",'Mapa final'!$AA$56="Moderado"),CONCATENATE("R8C",'Mapa final'!$O$56),"")</f>
        <v/>
      </c>
      <c r="AA13" s="51" t="str">
        <f>IF(AND('Mapa final'!$Y$57="Muy Alta",'Mapa final'!$AA$57="Moderado"),CONCATENATE("R8C",'Mapa final'!$O$57),"")</f>
        <v/>
      </c>
      <c r="AB13" s="49" t="str">
        <f>IF(AND('Mapa final'!$Y$52="Muy Alta",'Mapa final'!$AA$52="Mayor"),CONCATENATE("R8C",'Mapa final'!$O$52),"")</f>
        <v/>
      </c>
      <c r="AC13" s="50" t="str">
        <f>IF(AND('Mapa final'!$Y$53="Muy Alta",'Mapa final'!$AA$53="Mayor"),CONCATENATE("R8C",'Mapa final'!$O$53),"")</f>
        <v/>
      </c>
      <c r="AD13" s="50" t="str">
        <f>IF(AND('Mapa final'!$Y$54="Muy Alta",'Mapa final'!$AA$54="Mayor"),CONCATENATE("R8C",'Mapa final'!$O$54),"")</f>
        <v/>
      </c>
      <c r="AE13" s="50" t="str">
        <f>IF(AND('Mapa final'!$Y$55="Muy Alta",'Mapa final'!$AA$55="Mayor"),CONCATENATE("R8C",'Mapa final'!$O$55),"")</f>
        <v/>
      </c>
      <c r="AF13" s="50" t="str">
        <f>IF(AND('Mapa final'!$Y$56="Muy Alta",'Mapa final'!$AA$56="Mayor"),CONCATENATE("R8C",'Mapa final'!$O$56),"")</f>
        <v/>
      </c>
      <c r="AG13" s="51" t="str">
        <f>IF(AND('Mapa final'!$Y$57="Muy Alta",'Mapa final'!$AA$57="Mayor"),CONCATENATE("R8C",'Mapa final'!$O$57),"")</f>
        <v/>
      </c>
      <c r="AH13" s="52" t="str">
        <f>IF(AND('Mapa final'!$Y$52="Muy Alta",'Mapa final'!$AA$52="Catastrófico"),CONCATENATE("R8C",'Mapa final'!$O$52),"")</f>
        <v/>
      </c>
      <c r="AI13" s="53" t="str">
        <f>IF(AND('Mapa final'!$Y$53="Muy Alta",'Mapa final'!$AA$53="Catastrófico"),CONCATENATE("R8C",'Mapa final'!$O$53),"")</f>
        <v/>
      </c>
      <c r="AJ13" s="53" t="str">
        <f>IF(AND('Mapa final'!$Y$54="Muy Alta",'Mapa final'!$AA$54="Catastrófico"),CONCATENATE("R8C",'Mapa final'!$O$54),"")</f>
        <v/>
      </c>
      <c r="AK13" s="53" t="str">
        <f>IF(AND('Mapa final'!$Y$55="Muy Alta",'Mapa final'!$AA$55="Catastrófico"),CONCATENATE("R8C",'Mapa final'!$O$55),"")</f>
        <v/>
      </c>
      <c r="AL13" s="53" t="str">
        <f>IF(AND('Mapa final'!$Y$56="Muy Alta",'Mapa final'!$AA$56="Catastrófico"),CONCATENATE("R8C",'Mapa final'!$O$56),"")</f>
        <v/>
      </c>
      <c r="AM13" s="54" t="str">
        <f>IF(AND('Mapa final'!$Y$57="Muy Alta",'Mapa final'!$AA$57="Catastrófico"),CONCATENATE("R8C",'Mapa final'!$O$57),"")</f>
        <v/>
      </c>
      <c r="AN13" s="80"/>
      <c r="AO13" s="386"/>
      <c r="AP13" s="387"/>
      <c r="AQ13" s="387"/>
      <c r="AR13" s="387"/>
      <c r="AS13" s="387"/>
      <c r="AT13" s="388"/>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row>
    <row r="14" spans="1:91" ht="15" customHeight="1" x14ac:dyDescent="0.25">
      <c r="A14" s="80"/>
      <c r="B14" s="325"/>
      <c r="C14" s="325"/>
      <c r="D14" s="326"/>
      <c r="E14" s="366"/>
      <c r="F14" s="367"/>
      <c r="G14" s="367"/>
      <c r="H14" s="367"/>
      <c r="I14" s="368"/>
      <c r="J14" s="49" t="str">
        <f>IF(AND('Mapa final'!$Y$58="Muy Alta",'Mapa final'!$AA$58="Leve"),CONCATENATE("R9C",'Mapa final'!$O$58),"")</f>
        <v/>
      </c>
      <c r="K14" s="50" t="str">
        <f>IF(AND('Mapa final'!$Y$59="Muy Alta",'Mapa final'!$AA$59="Leve"),CONCATENATE("R9C",'Mapa final'!$O$59),"")</f>
        <v/>
      </c>
      <c r="L14" s="50" t="str">
        <f>IF(AND('Mapa final'!$Y$60="Muy Alta",'Mapa final'!$AA$60="Leve"),CONCATENATE("R9C",'Mapa final'!$O$60),"")</f>
        <v/>
      </c>
      <c r="M14" s="50" t="str">
        <f>IF(AND('Mapa final'!$Y$61="Muy Alta",'Mapa final'!$AA$61="Leve"),CONCATENATE("R9C",'Mapa final'!$O$61),"")</f>
        <v/>
      </c>
      <c r="N14" s="50" t="str">
        <f>IF(AND('Mapa final'!$Y$62="Muy Alta",'Mapa final'!$AA$62="Leve"),CONCATENATE("R9C",'Mapa final'!$O$62),"")</f>
        <v/>
      </c>
      <c r="O14" s="51" t="str">
        <f>IF(AND('Mapa final'!$Y$63="Muy Alta",'Mapa final'!$AA$63="Leve"),CONCATENATE("R9C",'Mapa final'!$O$63),"")</f>
        <v/>
      </c>
      <c r="P14" s="49" t="str">
        <f>IF(AND('Mapa final'!$Y$58="Muy Alta",'Mapa final'!$AA$58="Menor"),CONCATENATE("R9C",'Mapa final'!$O$58),"")</f>
        <v/>
      </c>
      <c r="Q14" s="50" t="str">
        <f>IF(AND('Mapa final'!$Y$59="Muy Alta",'Mapa final'!$AA$59="Menor"),CONCATENATE("R9C",'Mapa final'!$O$59),"")</f>
        <v/>
      </c>
      <c r="R14" s="50" t="str">
        <f>IF(AND('Mapa final'!$Y$60="Muy Alta",'Mapa final'!$AA$60="Menor"),CONCATENATE("R9C",'Mapa final'!$O$60),"")</f>
        <v/>
      </c>
      <c r="S14" s="50" t="str">
        <f>IF(AND('Mapa final'!$Y$61="Muy Alta",'Mapa final'!$AA$61="Menor"),CONCATENATE("R9C",'Mapa final'!$O$61),"")</f>
        <v/>
      </c>
      <c r="T14" s="50" t="str">
        <f>IF(AND('Mapa final'!$Y$62="Muy Alta",'Mapa final'!$AA$62="Menor"),CONCATENATE("R9C",'Mapa final'!$O$62),"")</f>
        <v/>
      </c>
      <c r="U14" s="51" t="str">
        <f>IF(AND('Mapa final'!$Y$63="Muy Alta",'Mapa final'!$AA$63="Menor"),CONCATENATE("R9C",'Mapa final'!$O$63),"")</f>
        <v/>
      </c>
      <c r="V14" s="49" t="str">
        <f>IF(AND('Mapa final'!$Y$58="Muy Alta",'Mapa final'!$AA$58="Moderado"),CONCATENATE("R9C",'Mapa final'!$O$58),"")</f>
        <v/>
      </c>
      <c r="W14" s="50" t="str">
        <f>IF(AND('Mapa final'!$Y$59="Muy Alta",'Mapa final'!$AA$59="Moderado"),CONCATENATE("R9C",'Mapa final'!$O$59),"")</f>
        <v/>
      </c>
      <c r="X14" s="50" t="str">
        <f>IF(AND('Mapa final'!$Y$60="Muy Alta",'Mapa final'!$AA$60="Moderado"),CONCATENATE("R9C",'Mapa final'!$O$60),"")</f>
        <v/>
      </c>
      <c r="Y14" s="50" t="str">
        <f>IF(AND('Mapa final'!$Y$61="Muy Alta",'Mapa final'!$AA$61="Moderado"),CONCATENATE("R9C",'Mapa final'!$O$61),"")</f>
        <v/>
      </c>
      <c r="Z14" s="50" t="str">
        <f>IF(AND('Mapa final'!$Y$62="Muy Alta",'Mapa final'!$AA$62="Moderado"),CONCATENATE("R9C",'Mapa final'!$O$62),"")</f>
        <v/>
      </c>
      <c r="AA14" s="51" t="str">
        <f>IF(AND('Mapa final'!$Y$63="Muy Alta",'Mapa final'!$AA$63="Moderado"),CONCATENATE("R9C",'Mapa final'!$O$63),"")</f>
        <v/>
      </c>
      <c r="AB14" s="49" t="str">
        <f>IF(AND('Mapa final'!$Y$58="Muy Alta",'Mapa final'!$AA$58="Mayor"),CONCATENATE("R9C",'Mapa final'!$O$58),"")</f>
        <v/>
      </c>
      <c r="AC14" s="50" t="str">
        <f>IF(AND('Mapa final'!$Y$59="Muy Alta",'Mapa final'!$AA$59="Mayor"),CONCATENATE("R9C",'Mapa final'!$O$59),"")</f>
        <v/>
      </c>
      <c r="AD14" s="50" t="str">
        <f>IF(AND('Mapa final'!$Y$60="Muy Alta",'Mapa final'!$AA$60="Mayor"),CONCATENATE("R9C",'Mapa final'!$O$60),"")</f>
        <v/>
      </c>
      <c r="AE14" s="50" t="str">
        <f>IF(AND('Mapa final'!$Y$61="Muy Alta",'Mapa final'!$AA$61="Mayor"),CONCATENATE("R9C",'Mapa final'!$O$61),"")</f>
        <v/>
      </c>
      <c r="AF14" s="50" t="str">
        <f>IF(AND('Mapa final'!$Y$62="Muy Alta",'Mapa final'!$AA$62="Mayor"),CONCATENATE("R9C",'Mapa final'!$O$62),"")</f>
        <v/>
      </c>
      <c r="AG14" s="51" t="str">
        <f>IF(AND('Mapa final'!$Y$63="Muy Alta",'Mapa final'!$AA$63="Mayor"),CONCATENATE("R9C",'Mapa final'!$O$63),"")</f>
        <v/>
      </c>
      <c r="AH14" s="52" t="str">
        <f>IF(AND('Mapa final'!$Y$58="Muy Alta",'Mapa final'!$AA$58="Catastrófico"),CONCATENATE("R9C",'Mapa final'!$O$58),"")</f>
        <v/>
      </c>
      <c r="AI14" s="53" t="str">
        <f>IF(AND('Mapa final'!$Y$59="Muy Alta",'Mapa final'!$AA$59="Catastrófico"),CONCATENATE("R9C",'Mapa final'!$O$59),"")</f>
        <v/>
      </c>
      <c r="AJ14" s="53" t="str">
        <f>IF(AND('Mapa final'!$Y$60="Muy Alta",'Mapa final'!$AA$60="Catastrófico"),CONCATENATE("R9C",'Mapa final'!$O$60),"")</f>
        <v/>
      </c>
      <c r="AK14" s="53" t="str">
        <f>IF(AND('Mapa final'!$Y$61="Muy Alta",'Mapa final'!$AA$61="Catastrófico"),CONCATENATE("R9C",'Mapa final'!$O$61),"")</f>
        <v/>
      </c>
      <c r="AL14" s="53" t="str">
        <f>IF(AND('Mapa final'!$Y$62="Muy Alta",'Mapa final'!$AA$62="Catastrófico"),CONCATENATE("R9C",'Mapa final'!$O$62),"")</f>
        <v/>
      </c>
      <c r="AM14" s="54" t="str">
        <f>IF(AND('Mapa final'!$Y$63="Muy Alta",'Mapa final'!$AA$63="Catastrófico"),CONCATENATE("R9C",'Mapa final'!$O$63),"")</f>
        <v/>
      </c>
      <c r="AN14" s="80"/>
      <c r="AO14" s="386"/>
      <c r="AP14" s="387"/>
      <c r="AQ14" s="387"/>
      <c r="AR14" s="387"/>
      <c r="AS14" s="387"/>
      <c r="AT14" s="388"/>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91" ht="15.75" customHeight="1" thickBot="1" x14ac:dyDescent="0.3">
      <c r="A15" s="80"/>
      <c r="B15" s="325"/>
      <c r="C15" s="325"/>
      <c r="D15" s="326"/>
      <c r="E15" s="369"/>
      <c r="F15" s="370"/>
      <c r="G15" s="370"/>
      <c r="H15" s="370"/>
      <c r="I15" s="371"/>
      <c r="J15" s="55" t="str">
        <f>IF(AND('Mapa final'!$Y$64="Muy Alta",'Mapa final'!$AA$64="Leve"),CONCATENATE("R10C",'Mapa final'!$O$64),"")</f>
        <v/>
      </c>
      <c r="K15" s="56" t="str">
        <f>IF(AND('Mapa final'!$Y$65="Muy Alta",'Mapa final'!$AA$65="Leve"),CONCATENATE("R10C",'Mapa final'!$O$65),"")</f>
        <v/>
      </c>
      <c r="L15" s="56" t="str">
        <f>IF(AND('Mapa final'!$Y$66="Muy Alta",'Mapa final'!$AA$66="Leve"),CONCATENATE("R10C",'Mapa final'!$O$66),"")</f>
        <v/>
      </c>
      <c r="M15" s="56" t="str">
        <f>IF(AND('Mapa final'!$Y$67="Muy Alta",'Mapa final'!$AA$67="Leve"),CONCATENATE("R10C",'Mapa final'!$O$67),"")</f>
        <v/>
      </c>
      <c r="N15" s="56" t="str">
        <f>IF(AND('Mapa final'!$Y$68="Muy Alta",'Mapa final'!$AA$68="Leve"),CONCATENATE("R10C",'Mapa final'!$O$68),"")</f>
        <v/>
      </c>
      <c r="O15" s="57" t="str">
        <f>IF(AND('Mapa final'!$Y$69="Muy Alta",'Mapa final'!$AA$69="Leve"),CONCATENATE("R10C",'Mapa final'!$O$69),"")</f>
        <v/>
      </c>
      <c r="P15" s="49" t="str">
        <f>IF(AND('Mapa final'!$Y$64="Muy Alta",'Mapa final'!$AA$64="Menor"),CONCATENATE("R10C",'Mapa final'!$O$64),"")</f>
        <v/>
      </c>
      <c r="Q15" s="50" t="str">
        <f>IF(AND('Mapa final'!$Y$65="Muy Alta",'Mapa final'!$AA$65="Menor"),CONCATENATE("R10C",'Mapa final'!$O$65),"")</f>
        <v/>
      </c>
      <c r="R15" s="50" t="str">
        <f>IF(AND('Mapa final'!$Y$66="Muy Alta",'Mapa final'!$AA$66="Menor"),CONCATENATE("R10C",'Mapa final'!$O$66),"")</f>
        <v/>
      </c>
      <c r="S15" s="50" t="str">
        <f>IF(AND('Mapa final'!$Y$67="Muy Alta",'Mapa final'!$AA$67="Menor"),CONCATENATE("R10C",'Mapa final'!$O$67),"")</f>
        <v/>
      </c>
      <c r="T15" s="50" t="str">
        <f>IF(AND('Mapa final'!$Y$68="Muy Alta",'Mapa final'!$AA$68="Menor"),CONCATENATE("R10C",'Mapa final'!$O$68),"")</f>
        <v/>
      </c>
      <c r="U15" s="51" t="str">
        <f>IF(AND('Mapa final'!$Y$69="Muy Alta",'Mapa final'!$AA$69="Menor"),CONCATENATE("R10C",'Mapa final'!$O$69),"")</f>
        <v/>
      </c>
      <c r="V15" s="55" t="str">
        <f>IF(AND('Mapa final'!$Y$64="Muy Alta",'Mapa final'!$AA$64="Moderado"),CONCATENATE("R10C",'Mapa final'!$O$64),"")</f>
        <v/>
      </c>
      <c r="W15" s="56" t="str">
        <f>IF(AND('Mapa final'!$Y$65="Muy Alta",'Mapa final'!$AA$65="Moderado"),CONCATENATE("R10C",'Mapa final'!$O$65),"")</f>
        <v/>
      </c>
      <c r="X15" s="56" t="str">
        <f>IF(AND('Mapa final'!$Y$66="Muy Alta",'Mapa final'!$AA$66="Moderado"),CONCATENATE("R10C",'Mapa final'!$O$66),"")</f>
        <v/>
      </c>
      <c r="Y15" s="56" t="str">
        <f>IF(AND('Mapa final'!$Y$67="Muy Alta",'Mapa final'!$AA$67="Moderado"),CONCATENATE("R10C",'Mapa final'!$O$67),"")</f>
        <v/>
      </c>
      <c r="Z15" s="56" t="str">
        <f>IF(AND('Mapa final'!$Y$68="Muy Alta",'Mapa final'!$AA$68="Moderado"),CONCATENATE("R10C",'Mapa final'!$O$68),"")</f>
        <v/>
      </c>
      <c r="AA15" s="57" t="str">
        <f>IF(AND('Mapa final'!$Y$69="Muy Alta",'Mapa final'!$AA$69="Moderado"),CONCATENATE("R10C",'Mapa final'!$O$69),"")</f>
        <v/>
      </c>
      <c r="AB15" s="49" t="str">
        <f>IF(AND('Mapa final'!$Y$64="Muy Alta",'Mapa final'!$AA$64="Mayor"),CONCATENATE("R10C",'Mapa final'!$O$64),"")</f>
        <v/>
      </c>
      <c r="AC15" s="50" t="str">
        <f>IF(AND('Mapa final'!$Y$65="Muy Alta",'Mapa final'!$AA$65="Mayor"),CONCATENATE("R10C",'Mapa final'!$O$65),"")</f>
        <v/>
      </c>
      <c r="AD15" s="50" t="str">
        <f>IF(AND('Mapa final'!$Y$66="Muy Alta",'Mapa final'!$AA$66="Mayor"),CONCATENATE("R10C",'Mapa final'!$O$66),"")</f>
        <v/>
      </c>
      <c r="AE15" s="50" t="str">
        <f>IF(AND('Mapa final'!$Y$67="Muy Alta",'Mapa final'!$AA$67="Mayor"),CONCATENATE("R10C",'Mapa final'!$O$67),"")</f>
        <v/>
      </c>
      <c r="AF15" s="50" t="str">
        <f>IF(AND('Mapa final'!$Y$68="Muy Alta",'Mapa final'!$AA$68="Mayor"),CONCATENATE("R10C",'Mapa final'!$O$68),"")</f>
        <v/>
      </c>
      <c r="AG15" s="51" t="str">
        <f>IF(AND('Mapa final'!$Y$69="Muy Alta",'Mapa final'!$AA$69="Mayor"),CONCATENATE("R10C",'Mapa final'!$O$69),"")</f>
        <v/>
      </c>
      <c r="AH15" s="58" t="str">
        <f>IF(AND('Mapa final'!$Y$64="Muy Alta",'Mapa final'!$AA$64="Catastrófico"),CONCATENATE("R10C",'Mapa final'!$O$64),"")</f>
        <v/>
      </c>
      <c r="AI15" s="59" t="str">
        <f>IF(AND('Mapa final'!$Y$65="Muy Alta",'Mapa final'!$AA$65="Catastrófico"),CONCATENATE("R10C",'Mapa final'!$O$65),"")</f>
        <v/>
      </c>
      <c r="AJ15" s="59" t="str">
        <f>IF(AND('Mapa final'!$Y$66="Muy Alta",'Mapa final'!$AA$66="Catastrófico"),CONCATENATE("R10C",'Mapa final'!$O$66),"")</f>
        <v/>
      </c>
      <c r="AK15" s="59" t="str">
        <f>IF(AND('Mapa final'!$Y$67="Muy Alta",'Mapa final'!$AA$67="Catastrófico"),CONCATENATE("R10C",'Mapa final'!$O$67),"")</f>
        <v/>
      </c>
      <c r="AL15" s="59" t="str">
        <f>IF(AND('Mapa final'!$Y$68="Muy Alta",'Mapa final'!$AA$68="Catastrófico"),CONCATENATE("R10C",'Mapa final'!$O$68),"")</f>
        <v/>
      </c>
      <c r="AM15" s="60" t="str">
        <f>IF(AND('Mapa final'!$Y$69="Muy Alta",'Mapa final'!$AA$69="Catastrófico"),CONCATENATE("R10C",'Mapa final'!$O$69),"")</f>
        <v/>
      </c>
      <c r="AN15" s="80"/>
      <c r="AO15" s="389"/>
      <c r="AP15" s="390"/>
      <c r="AQ15" s="390"/>
      <c r="AR15" s="390"/>
      <c r="AS15" s="390"/>
      <c r="AT15" s="391"/>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91" ht="15" customHeight="1" x14ac:dyDescent="0.25">
      <c r="A16" s="80"/>
      <c r="B16" s="325"/>
      <c r="C16" s="325"/>
      <c r="D16" s="326"/>
      <c r="E16" s="363" t="s">
        <v>114</v>
      </c>
      <c r="F16" s="364"/>
      <c r="G16" s="364"/>
      <c r="H16" s="364"/>
      <c r="I16" s="364"/>
      <c r="J16" s="61" t="str">
        <f>IF(AND('Mapa final'!$Y$10="Alta",'Mapa final'!$AA$10="Leve"),CONCATENATE("R1C",'Mapa final'!$O$10),"")</f>
        <v/>
      </c>
      <c r="K16" s="62" t="str">
        <f>IF(AND('Mapa final'!$Y$11="Alta",'Mapa final'!$AA$11="Leve"),CONCATENATE("R1C",'Mapa final'!$O$11),"")</f>
        <v/>
      </c>
      <c r="L16" s="62" t="str">
        <f>IF(AND('Mapa final'!$Y$12="Alta",'Mapa final'!$AA$12="Leve"),CONCATENATE("R1C",'Mapa final'!$O$12),"")</f>
        <v/>
      </c>
      <c r="M16" s="62" t="str">
        <f>IF(AND('Mapa final'!$Y$13="Alta",'Mapa final'!$AA$13="Leve"),CONCATENATE("R1C",'Mapa final'!$O$13),"")</f>
        <v/>
      </c>
      <c r="N16" s="62" t="str">
        <f>IF(AND('Mapa final'!$Y$14="Alta",'Mapa final'!$AA$14="Leve"),CONCATENATE("R1C",'Mapa final'!$O$14),"")</f>
        <v/>
      </c>
      <c r="O16" s="63" t="str">
        <f>IF(AND('Mapa final'!$Y$15="Alta",'Mapa final'!$AA$15="Leve"),CONCATENATE("R1C",'Mapa final'!$O$15),"")</f>
        <v/>
      </c>
      <c r="P16" s="61" t="str">
        <f>IF(AND('Mapa final'!$Y$10="Alta",'Mapa final'!$AA$10="Menor"),CONCATENATE("R1C",'Mapa final'!$O$10),"")</f>
        <v/>
      </c>
      <c r="Q16" s="62" t="str">
        <f>IF(AND('Mapa final'!$Y$11="Alta",'Mapa final'!$AA$11="Menor"),CONCATENATE("R1C",'Mapa final'!$O$11),"")</f>
        <v/>
      </c>
      <c r="R16" s="62" t="str">
        <f>IF(AND('Mapa final'!$Y$12="Alta",'Mapa final'!$AA$12="Menor"),CONCATENATE("R1C",'Mapa final'!$O$12),"")</f>
        <v/>
      </c>
      <c r="S16" s="62" t="str">
        <f>IF(AND('Mapa final'!$Y$13="Alta",'Mapa final'!$AA$13="Menor"),CONCATENATE("R1C",'Mapa final'!$O$13),"")</f>
        <v/>
      </c>
      <c r="T16" s="62" t="str">
        <f>IF(AND('Mapa final'!$Y$14="Alta",'Mapa final'!$AA$14="Menor"),CONCATENATE("R1C",'Mapa final'!$O$14),"")</f>
        <v/>
      </c>
      <c r="U16" s="63" t="str">
        <f>IF(AND('Mapa final'!$Y$15="Alta",'Mapa final'!$AA$15="Menor"),CONCATENATE("R1C",'Mapa final'!$O$15),"")</f>
        <v/>
      </c>
      <c r="V16" s="43" t="str">
        <f>IF(AND('Mapa final'!$Y$10="Alta",'Mapa final'!$AA$10="Moderado"),CONCATENATE("R1C",'Mapa final'!$O$10),"")</f>
        <v/>
      </c>
      <c r="W16" s="44" t="str">
        <f>IF(AND('Mapa final'!$Y$11="Alta",'Mapa final'!$AA$11="Moderado"),CONCATENATE("R1C",'Mapa final'!$O$11),"")</f>
        <v/>
      </c>
      <c r="X16" s="44" t="str">
        <f>IF(AND('Mapa final'!$Y$12="Alta",'Mapa final'!$AA$12="Moderado"),CONCATENATE("R1C",'Mapa final'!$O$12),"")</f>
        <v/>
      </c>
      <c r="Y16" s="44" t="str">
        <f>IF(AND('Mapa final'!$Y$13="Alta",'Mapa final'!$AA$13="Moderado"),CONCATENATE("R1C",'Mapa final'!$O$13),"")</f>
        <v/>
      </c>
      <c r="Z16" s="44" t="str">
        <f>IF(AND('Mapa final'!$Y$14="Alta",'Mapa final'!$AA$14="Moderado"),CONCATENATE("R1C",'Mapa final'!$O$14),"")</f>
        <v/>
      </c>
      <c r="AA16" s="45" t="str">
        <f>IF(AND('Mapa final'!$Y$15="Alta",'Mapa final'!$AA$15="Moderado"),CONCATENATE("R1C",'Mapa final'!$O$15),"")</f>
        <v/>
      </c>
      <c r="AB16" s="43" t="str">
        <f>IF(AND('Mapa final'!$Y$10="Alta",'Mapa final'!$AA$10="Mayor"),CONCATENATE("R1C",'Mapa final'!$O$10),"")</f>
        <v/>
      </c>
      <c r="AC16" s="44" t="str">
        <f>IF(AND('Mapa final'!$Y$11="Alta",'Mapa final'!$AA$11="Mayor"),CONCATENATE("R1C",'Mapa final'!$O$11),"")</f>
        <v/>
      </c>
      <c r="AD16" s="44" t="str">
        <f>IF(AND('Mapa final'!$Y$12="Alta",'Mapa final'!$AA$12="Mayor"),CONCATENATE("R1C",'Mapa final'!$O$12),"")</f>
        <v/>
      </c>
      <c r="AE16" s="44" t="str">
        <f>IF(AND('Mapa final'!$Y$13="Alta",'Mapa final'!$AA$13="Mayor"),CONCATENATE("R1C",'Mapa final'!$O$13),"")</f>
        <v/>
      </c>
      <c r="AF16" s="44" t="str">
        <f>IF(AND('Mapa final'!$Y$14="Alta",'Mapa final'!$AA$14="Mayor"),CONCATENATE("R1C",'Mapa final'!$O$14),"")</f>
        <v/>
      </c>
      <c r="AG16" s="45" t="str">
        <f>IF(AND('Mapa final'!$Y$15="Alta",'Mapa final'!$AA$15="Mayor"),CONCATENATE("R1C",'Mapa final'!$O$15),"")</f>
        <v/>
      </c>
      <c r="AH16" s="46" t="str">
        <f>IF(AND('Mapa final'!$Y$10="Alta",'Mapa final'!$AA$10="Catastrófico"),CONCATENATE("R1C",'Mapa final'!$O$10),"")</f>
        <v/>
      </c>
      <c r="AI16" s="47" t="str">
        <f>IF(AND('Mapa final'!$Y$11="Alta",'Mapa final'!$AA$11="Catastrófico"),CONCATENATE("R1C",'Mapa final'!$O$11),"")</f>
        <v/>
      </c>
      <c r="AJ16" s="47" t="str">
        <f>IF(AND('Mapa final'!$Y$12="Alta",'Mapa final'!$AA$12="Catastrófico"),CONCATENATE("R1C",'Mapa final'!$O$12),"")</f>
        <v/>
      </c>
      <c r="AK16" s="47" t="str">
        <f>IF(AND('Mapa final'!$Y$13="Alta",'Mapa final'!$AA$13="Catastrófico"),CONCATENATE("R1C",'Mapa final'!$O$13),"")</f>
        <v/>
      </c>
      <c r="AL16" s="47" t="str">
        <f>IF(AND('Mapa final'!$Y$14="Alta",'Mapa final'!$AA$14="Catastrófico"),CONCATENATE("R1C",'Mapa final'!$O$14),"")</f>
        <v/>
      </c>
      <c r="AM16" s="48" t="str">
        <f>IF(AND('Mapa final'!$Y$15="Alta",'Mapa final'!$AA$15="Catastrófico"),CONCATENATE("R1C",'Mapa final'!$O$15),"")</f>
        <v/>
      </c>
      <c r="AN16" s="80"/>
      <c r="AO16" s="373" t="s">
        <v>79</v>
      </c>
      <c r="AP16" s="374"/>
      <c r="AQ16" s="374"/>
      <c r="AR16" s="374"/>
      <c r="AS16" s="374"/>
      <c r="AT16" s="375"/>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row>
    <row r="17" spans="1:76" ht="15" customHeight="1" x14ac:dyDescent="0.25">
      <c r="A17" s="80"/>
      <c r="B17" s="325"/>
      <c r="C17" s="325"/>
      <c r="D17" s="326"/>
      <c r="E17" s="382"/>
      <c r="F17" s="367"/>
      <c r="G17" s="367"/>
      <c r="H17" s="367"/>
      <c r="I17" s="367"/>
      <c r="J17" s="64" t="str">
        <f>IF(AND('Mapa final'!$Y$16="Alta",'Mapa final'!$AA$16="Leve"),CONCATENATE("R2C",'Mapa final'!$O$16),"")</f>
        <v/>
      </c>
      <c r="K17" s="65" t="str">
        <f>IF(AND('Mapa final'!$Y$17="Alta",'Mapa final'!$AA$17="Leve"),CONCATENATE("R2C",'Mapa final'!$O$17),"")</f>
        <v/>
      </c>
      <c r="L17" s="65" t="str">
        <f>IF(AND('Mapa final'!$Y$18="Alta",'Mapa final'!$AA$18="Leve"),CONCATENATE("R2C",'Mapa final'!$O$18),"")</f>
        <v/>
      </c>
      <c r="M17" s="65" t="str">
        <f>IF(AND('Mapa final'!$Y$19="Alta",'Mapa final'!$AA$19="Leve"),CONCATENATE("R2C",'Mapa final'!$O$19),"")</f>
        <v/>
      </c>
      <c r="N17" s="65" t="str">
        <f>IF(AND('Mapa final'!$Y$20="Alta",'Mapa final'!$AA$20="Leve"),CONCATENATE("R2C",'Mapa final'!$O$20),"")</f>
        <v/>
      </c>
      <c r="O17" s="66" t="str">
        <f>IF(AND('Mapa final'!$Y$21="Alta",'Mapa final'!$AA$21="Leve"),CONCATENATE("R2C",'Mapa final'!$O$21),"")</f>
        <v/>
      </c>
      <c r="P17" s="64" t="str">
        <f>IF(AND('Mapa final'!$Y$16="Alta",'Mapa final'!$AA$16="Menor"),CONCATENATE("R2C",'Mapa final'!$O$16),"")</f>
        <v/>
      </c>
      <c r="Q17" s="65" t="str">
        <f>IF(AND('Mapa final'!$Y$17="Alta",'Mapa final'!$AA$17="Menor"),CONCATENATE("R2C",'Mapa final'!$O$17),"")</f>
        <v/>
      </c>
      <c r="R17" s="65" t="str">
        <f>IF(AND('Mapa final'!$Y$18="Alta",'Mapa final'!$AA$18="Menor"),CONCATENATE("R2C",'Mapa final'!$O$18),"")</f>
        <v/>
      </c>
      <c r="S17" s="65" t="str">
        <f>IF(AND('Mapa final'!$Y$19="Alta",'Mapa final'!$AA$19="Menor"),CONCATENATE("R2C",'Mapa final'!$O$19),"")</f>
        <v/>
      </c>
      <c r="T17" s="65" t="str">
        <f>IF(AND('Mapa final'!$Y$20="Alta",'Mapa final'!$AA$20="Menor"),CONCATENATE("R2C",'Mapa final'!$O$20),"")</f>
        <v/>
      </c>
      <c r="U17" s="66" t="str">
        <f>IF(AND('Mapa final'!$Y$21="Alta",'Mapa final'!$AA$21="Menor"),CONCATENATE("R2C",'Mapa final'!$O$21),"")</f>
        <v/>
      </c>
      <c r="V17" s="49" t="str">
        <f>IF(AND('Mapa final'!$Y$16="Alta",'Mapa final'!$AA$16="Moderado"),CONCATENATE("R2C",'Mapa final'!$O$16),"")</f>
        <v/>
      </c>
      <c r="W17" s="50" t="str">
        <f>IF(AND('Mapa final'!$Y$17="Alta",'Mapa final'!$AA$17="Moderado"),CONCATENATE("R2C",'Mapa final'!$O$17),"")</f>
        <v/>
      </c>
      <c r="X17" s="50" t="str">
        <f>IF(AND('Mapa final'!$Y$18="Alta",'Mapa final'!$AA$18="Moderado"),CONCATENATE("R2C",'Mapa final'!$O$18),"")</f>
        <v/>
      </c>
      <c r="Y17" s="50" t="str">
        <f>IF(AND('Mapa final'!$Y$19="Alta",'Mapa final'!$AA$19="Moderado"),CONCATENATE("R2C",'Mapa final'!$O$19),"")</f>
        <v/>
      </c>
      <c r="Z17" s="50" t="str">
        <f>IF(AND('Mapa final'!$Y$20="Alta",'Mapa final'!$AA$20="Moderado"),CONCATENATE("R2C",'Mapa final'!$O$20),"")</f>
        <v/>
      </c>
      <c r="AA17" s="51" t="str">
        <f>IF(AND('Mapa final'!$Y$21="Alta",'Mapa final'!$AA$21="Moderado"),CONCATENATE("R2C",'Mapa final'!$O$21),"")</f>
        <v/>
      </c>
      <c r="AB17" s="49" t="str">
        <f>IF(AND('Mapa final'!$Y$16="Alta",'Mapa final'!$AA$16="Mayor"),CONCATENATE("R2C",'Mapa final'!$O$16),"")</f>
        <v/>
      </c>
      <c r="AC17" s="50" t="str">
        <f>IF(AND('Mapa final'!$Y$17="Alta",'Mapa final'!$AA$17="Mayor"),CONCATENATE("R2C",'Mapa final'!$O$17),"")</f>
        <v/>
      </c>
      <c r="AD17" s="50" t="str">
        <f>IF(AND('Mapa final'!$Y$18="Alta",'Mapa final'!$AA$18="Mayor"),CONCATENATE("R2C",'Mapa final'!$O$18),"")</f>
        <v/>
      </c>
      <c r="AE17" s="50" t="str">
        <f>IF(AND('Mapa final'!$Y$19="Alta",'Mapa final'!$AA$19="Mayor"),CONCATENATE("R2C",'Mapa final'!$O$19),"")</f>
        <v/>
      </c>
      <c r="AF17" s="50" t="str">
        <f>IF(AND('Mapa final'!$Y$20="Alta",'Mapa final'!$AA$20="Mayor"),CONCATENATE("R2C",'Mapa final'!$O$20),"")</f>
        <v/>
      </c>
      <c r="AG17" s="51" t="str">
        <f>IF(AND('Mapa final'!$Y$21="Alta",'Mapa final'!$AA$21="Mayor"),CONCATENATE("R2C",'Mapa final'!$O$21),"")</f>
        <v/>
      </c>
      <c r="AH17" s="52" t="str">
        <f>IF(AND('Mapa final'!$Y$16="Alta",'Mapa final'!$AA$16="Catastrófico"),CONCATENATE("R2C",'Mapa final'!$O$16),"")</f>
        <v/>
      </c>
      <c r="AI17" s="53" t="str">
        <f>IF(AND('Mapa final'!$Y$17="Alta",'Mapa final'!$AA$17="Catastrófico"),CONCATENATE("R2C",'Mapa final'!$O$17),"")</f>
        <v/>
      </c>
      <c r="AJ17" s="53" t="str">
        <f>IF(AND('Mapa final'!$Y$18="Alta",'Mapa final'!$AA$18="Catastrófico"),CONCATENATE("R2C",'Mapa final'!$O$18),"")</f>
        <v/>
      </c>
      <c r="AK17" s="53" t="str">
        <f>IF(AND('Mapa final'!$Y$19="Alta",'Mapa final'!$AA$19="Catastrófico"),CONCATENATE("R2C",'Mapa final'!$O$19),"")</f>
        <v/>
      </c>
      <c r="AL17" s="53" t="str">
        <f>IF(AND('Mapa final'!$Y$20="Alta",'Mapa final'!$AA$20="Catastrófico"),CONCATENATE("R2C",'Mapa final'!$O$20),"")</f>
        <v/>
      </c>
      <c r="AM17" s="54" t="str">
        <f>IF(AND('Mapa final'!$Y$21="Alta",'Mapa final'!$AA$21="Catastrófico"),CONCATENATE("R2C",'Mapa final'!$O$21),"")</f>
        <v/>
      </c>
      <c r="AN17" s="80"/>
      <c r="AO17" s="376"/>
      <c r="AP17" s="377"/>
      <c r="AQ17" s="377"/>
      <c r="AR17" s="377"/>
      <c r="AS17" s="377"/>
      <c r="AT17" s="378"/>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row>
    <row r="18" spans="1:76" ht="15" customHeight="1" x14ac:dyDescent="0.25">
      <c r="A18" s="80"/>
      <c r="B18" s="325"/>
      <c r="C18" s="325"/>
      <c r="D18" s="326"/>
      <c r="E18" s="366"/>
      <c r="F18" s="367"/>
      <c r="G18" s="367"/>
      <c r="H18" s="367"/>
      <c r="I18" s="367"/>
      <c r="J18" s="64" t="str">
        <f>IF(AND('Mapa final'!$Y$22="Alta",'Mapa final'!$AA$22="Leve"),CONCATENATE("R3C",'Mapa final'!$O$22),"")</f>
        <v/>
      </c>
      <c r="K18" s="65" t="str">
        <f>IF(AND('Mapa final'!$Y$23="Alta",'Mapa final'!$AA$23="Leve"),CONCATENATE("R3C",'Mapa final'!$O$23),"")</f>
        <v/>
      </c>
      <c r="L18" s="65" t="str">
        <f>IF(AND('Mapa final'!$Y$24="Alta",'Mapa final'!$AA$24="Leve"),CONCATENATE("R3C",'Mapa final'!$O$24),"")</f>
        <v/>
      </c>
      <c r="M18" s="65" t="str">
        <f>IF(AND('Mapa final'!$Y$25="Alta",'Mapa final'!$AA$25="Leve"),CONCATENATE("R3C",'Mapa final'!$O$25),"")</f>
        <v/>
      </c>
      <c r="N18" s="65" t="str">
        <f>IF(AND('Mapa final'!$Y$26="Alta",'Mapa final'!$AA$26="Leve"),CONCATENATE("R3C",'Mapa final'!$O$26),"")</f>
        <v/>
      </c>
      <c r="O18" s="66" t="str">
        <f>IF(AND('Mapa final'!$Y$27="Alta",'Mapa final'!$AA$27="Leve"),CONCATENATE("R3C",'Mapa final'!$O$27),"")</f>
        <v/>
      </c>
      <c r="P18" s="64" t="str">
        <f>IF(AND('Mapa final'!$Y$22="Alta",'Mapa final'!$AA$22="Menor"),CONCATENATE("R3C",'Mapa final'!$O$22),"")</f>
        <v/>
      </c>
      <c r="Q18" s="65" t="str">
        <f>IF(AND('Mapa final'!$Y$23="Alta",'Mapa final'!$AA$23="Menor"),CONCATENATE("R3C",'Mapa final'!$O$23),"")</f>
        <v/>
      </c>
      <c r="R18" s="65" t="str">
        <f>IF(AND('Mapa final'!$Y$24="Alta",'Mapa final'!$AA$24="Menor"),CONCATENATE("R3C",'Mapa final'!$O$24),"")</f>
        <v/>
      </c>
      <c r="S18" s="65" t="str">
        <f>IF(AND('Mapa final'!$Y$25="Alta",'Mapa final'!$AA$25="Menor"),CONCATENATE("R3C",'Mapa final'!$O$25),"")</f>
        <v/>
      </c>
      <c r="T18" s="65" t="str">
        <f>IF(AND('Mapa final'!$Y$26="Alta",'Mapa final'!$AA$26="Menor"),CONCATENATE("R3C",'Mapa final'!$O$26),"")</f>
        <v/>
      </c>
      <c r="U18" s="66" t="str">
        <f>IF(AND('Mapa final'!$Y$27="Alta",'Mapa final'!$AA$27="Menor"),CONCATENATE("R3C",'Mapa final'!$O$27),"")</f>
        <v/>
      </c>
      <c r="V18" s="49" t="str">
        <f>IF(AND('Mapa final'!$Y$22="Alta",'Mapa final'!$AA$22="Moderado"),CONCATENATE("R3C",'Mapa final'!$O$22),"")</f>
        <v/>
      </c>
      <c r="W18" s="50" t="str">
        <f>IF(AND('Mapa final'!$Y$23="Alta",'Mapa final'!$AA$23="Moderado"),CONCATENATE("R3C",'Mapa final'!$O$23),"")</f>
        <v/>
      </c>
      <c r="X18" s="50" t="str">
        <f>IF(AND('Mapa final'!$Y$24="Alta",'Mapa final'!$AA$24="Moderado"),CONCATENATE("R3C",'Mapa final'!$O$24),"")</f>
        <v/>
      </c>
      <c r="Y18" s="50" t="str">
        <f>IF(AND('Mapa final'!$Y$25="Alta",'Mapa final'!$AA$25="Moderado"),CONCATENATE("R3C",'Mapa final'!$O$25),"")</f>
        <v/>
      </c>
      <c r="Z18" s="50" t="str">
        <f>IF(AND('Mapa final'!$Y$26="Alta",'Mapa final'!$AA$26="Moderado"),CONCATENATE("R3C",'Mapa final'!$O$26),"")</f>
        <v/>
      </c>
      <c r="AA18" s="51" t="str">
        <f>IF(AND('Mapa final'!$Y$27="Alta",'Mapa final'!$AA$27="Moderado"),CONCATENATE("R3C",'Mapa final'!$O$27),"")</f>
        <v/>
      </c>
      <c r="AB18" s="49" t="str">
        <f>IF(AND('Mapa final'!$Y$22="Alta",'Mapa final'!$AA$22="Mayor"),CONCATENATE("R3C",'Mapa final'!$O$22),"")</f>
        <v/>
      </c>
      <c r="AC18" s="50" t="str">
        <f>IF(AND('Mapa final'!$Y$23="Alta",'Mapa final'!$AA$23="Mayor"),CONCATENATE("R3C",'Mapa final'!$O$23),"")</f>
        <v/>
      </c>
      <c r="AD18" s="50" t="str">
        <f>IF(AND('Mapa final'!$Y$24="Alta",'Mapa final'!$AA$24="Mayor"),CONCATENATE("R3C",'Mapa final'!$O$24),"")</f>
        <v/>
      </c>
      <c r="AE18" s="50" t="str">
        <f>IF(AND('Mapa final'!$Y$25="Alta",'Mapa final'!$AA$25="Mayor"),CONCATENATE("R3C",'Mapa final'!$O$25),"")</f>
        <v/>
      </c>
      <c r="AF18" s="50" t="str">
        <f>IF(AND('Mapa final'!$Y$26="Alta",'Mapa final'!$AA$26="Mayor"),CONCATENATE("R3C",'Mapa final'!$O$26),"")</f>
        <v/>
      </c>
      <c r="AG18" s="51" t="str">
        <f>IF(AND('Mapa final'!$Y$27="Alta",'Mapa final'!$AA$27="Mayor"),CONCATENATE("R3C",'Mapa final'!$O$27),"")</f>
        <v/>
      </c>
      <c r="AH18" s="52" t="str">
        <f>IF(AND('Mapa final'!$Y$22="Alta",'Mapa final'!$AA$22="Catastrófico"),CONCATENATE("R3C",'Mapa final'!$O$22),"")</f>
        <v/>
      </c>
      <c r="AI18" s="53" t="str">
        <f>IF(AND('Mapa final'!$Y$23="Alta",'Mapa final'!$AA$23="Catastrófico"),CONCATENATE("R3C",'Mapa final'!$O$23),"")</f>
        <v/>
      </c>
      <c r="AJ18" s="53" t="str">
        <f>IF(AND('Mapa final'!$Y$24="Alta",'Mapa final'!$AA$24="Catastrófico"),CONCATENATE("R3C",'Mapa final'!$O$24),"")</f>
        <v/>
      </c>
      <c r="AK18" s="53" t="str">
        <f>IF(AND('Mapa final'!$Y$25="Alta",'Mapa final'!$AA$25="Catastrófico"),CONCATENATE("R3C",'Mapa final'!$O$25),"")</f>
        <v/>
      </c>
      <c r="AL18" s="53" t="str">
        <f>IF(AND('Mapa final'!$Y$26="Alta",'Mapa final'!$AA$26="Catastrófico"),CONCATENATE("R3C",'Mapa final'!$O$26),"")</f>
        <v/>
      </c>
      <c r="AM18" s="54" t="str">
        <f>IF(AND('Mapa final'!$Y$27="Alta",'Mapa final'!$AA$27="Catastrófico"),CONCATENATE("R3C",'Mapa final'!$O$27),"")</f>
        <v/>
      </c>
      <c r="AN18" s="80"/>
      <c r="AO18" s="376"/>
      <c r="AP18" s="377"/>
      <c r="AQ18" s="377"/>
      <c r="AR18" s="377"/>
      <c r="AS18" s="377"/>
      <c r="AT18" s="378"/>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row>
    <row r="19" spans="1:76" ht="15" customHeight="1" x14ac:dyDescent="0.25">
      <c r="A19" s="80"/>
      <c r="B19" s="325"/>
      <c r="C19" s="325"/>
      <c r="D19" s="326"/>
      <c r="E19" s="366"/>
      <c r="F19" s="367"/>
      <c r="G19" s="367"/>
      <c r="H19" s="367"/>
      <c r="I19" s="367"/>
      <c r="J19" s="64" t="str">
        <f>IF(AND('Mapa final'!$Y$28="Alta",'Mapa final'!$AA$28="Leve"),CONCATENATE("R4C",'Mapa final'!$O$28),"")</f>
        <v/>
      </c>
      <c r="K19" s="65" t="str">
        <f>IF(AND('Mapa final'!$Y$29="Alta",'Mapa final'!$AA$29="Leve"),CONCATENATE("R4C",'Mapa final'!$O$29),"")</f>
        <v/>
      </c>
      <c r="L19" s="65" t="str">
        <f>IF(AND('Mapa final'!$Y$30="Alta",'Mapa final'!$AA$30="Leve"),CONCATENATE("R4C",'Mapa final'!$O$30),"")</f>
        <v/>
      </c>
      <c r="M19" s="65" t="str">
        <f>IF(AND('Mapa final'!$Y$31="Alta",'Mapa final'!$AA$31="Leve"),CONCATENATE("R4C",'Mapa final'!$O$31),"")</f>
        <v/>
      </c>
      <c r="N19" s="65" t="str">
        <f>IF(AND('Mapa final'!$Y$32="Alta",'Mapa final'!$AA$32="Leve"),CONCATENATE("R4C",'Mapa final'!$O$32),"")</f>
        <v/>
      </c>
      <c r="O19" s="66" t="str">
        <f>IF(AND('Mapa final'!$Y$33="Alta",'Mapa final'!$AA$33="Leve"),CONCATENATE("R4C",'Mapa final'!$O$33),"")</f>
        <v/>
      </c>
      <c r="P19" s="64" t="str">
        <f>IF(AND('Mapa final'!$Y$28="Alta",'Mapa final'!$AA$28="Menor"),CONCATENATE("R4C",'Mapa final'!$O$28),"")</f>
        <v/>
      </c>
      <c r="Q19" s="65" t="str">
        <f>IF(AND('Mapa final'!$Y$29="Alta",'Mapa final'!$AA$29="Menor"),CONCATENATE("R4C",'Mapa final'!$O$29),"")</f>
        <v/>
      </c>
      <c r="R19" s="65" t="str">
        <f>IF(AND('Mapa final'!$Y$30="Alta",'Mapa final'!$AA$30="Menor"),CONCATENATE("R4C",'Mapa final'!$O$30),"")</f>
        <v/>
      </c>
      <c r="S19" s="65" t="str">
        <f>IF(AND('Mapa final'!$Y$31="Alta",'Mapa final'!$AA$31="Menor"),CONCATENATE("R4C",'Mapa final'!$O$31),"")</f>
        <v/>
      </c>
      <c r="T19" s="65" t="str">
        <f>IF(AND('Mapa final'!$Y$32="Alta",'Mapa final'!$AA$32="Menor"),CONCATENATE("R4C",'Mapa final'!$O$32),"")</f>
        <v/>
      </c>
      <c r="U19" s="66" t="str">
        <f>IF(AND('Mapa final'!$Y$33="Alta",'Mapa final'!$AA$33="Menor"),CONCATENATE("R4C",'Mapa final'!$O$33),"")</f>
        <v/>
      </c>
      <c r="V19" s="49" t="str">
        <f>IF(AND('Mapa final'!$Y$28="Alta",'Mapa final'!$AA$28="Moderado"),CONCATENATE("R4C",'Mapa final'!$O$28),"")</f>
        <v/>
      </c>
      <c r="W19" s="50" t="str">
        <f>IF(AND('Mapa final'!$Y$29="Alta",'Mapa final'!$AA$29="Moderado"),CONCATENATE("R4C",'Mapa final'!$O$29),"")</f>
        <v/>
      </c>
      <c r="X19" s="50" t="str">
        <f>IF(AND('Mapa final'!$Y$30="Alta",'Mapa final'!$AA$30="Moderado"),CONCATENATE("R4C",'Mapa final'!$O$30),"")</f>
        <v/>
      </c>
      <c r="Y19" s="50" t="str">
        <f>IF(AND('Mapa final'!$Y$31="Alta",'Mapa final'!$AA$31="Moderado"),CONCATENATE("R4C",'Mapa final'!$O$31),"")</f>
        <v/>
      </c>
      <c r="Z19" s="50" t="str">
        <f>IF(AND('Mapa final'!$Y$32="Alta",'Mapa final'!$AA$32="Moderado"),CONCATENATE("R4C",'Mapa final'!$O$32),"")</f>
        <v/>
      </c>
      <c r="AA19" s="51" t="str">
        <f>IF(AND('Mapa final'!$Y$33="Alta",'Mapa final'!$AA$33="Moderado"),CONCATENATE("R4C",'Mapa final'!$O$33),"")</f>
        <v/>
      </c>
      <c r="AB19" s="49" t="str">
        <f>IF(AND('Mapa final'!$Y$28="Alta",'Mapa final'!$AA$28="Mayor"),CONCATENATE("R4C",'Mapa final'!$O$28),"")</f>
        <v/>
      </c>
      <c r="AC19" s="50" t="str">
        <f>IF(AND('Mapa final'!$Y$29="Alta",'Mapa final'!$AA$29="Mayor"),CONCATENATE("R4C",'Mapa final'!$O$29),"")</f>
        <v/>
      </c>
      <c r="AD19" s="50" t="str">
        <f>IF(AND('Mapa final'!$Y$30="Alta",'Mapa final'!$AA$30="Mayor"),CONCATENATE("R4C",'Mapa final'!$O$30),"")</f>
        <v/>
      </c>
      <c r="AE19" s="50" t="str">
        <f>IF(AND('Mapa final'!$Y$31="Alta",'Mapa final'!$AA$31="Mayor"),CONCATENATE("R4C",'Mapa final'!$O$31),"")</f>
        <v/>
      </c>
      <c r="AF19" s="50" t="str">
        <f>IF(AND('Mapa final'!$Y$32="Alta",'Mapa final'!$AA$32="Mayor"),CONCATENATE("R4C",'Mapa final'!$O$32),"")</f>
        <v/>
      </c>
      <c r="AG19" s="51" t="str">
        <f>IF(AND('Mapa final'!$Y$33="Alta",'Mapa final'!$AA$33="Mayor"),CONCATENATE("R4C",'Mapa final'!$O$33),"")</f>
        <v/>
      </c>
      <c r="AH19" s="52" t="str">
        <f>IF(AND('Mapa final'!$Y$28="Alta",'Mapa final'!$AA$28="Catastrófico"),CONCATENATE("R4C",'Mapa final'!$O$28),"")</f>
        <v/>
      </c>
      <c r="AI19" s="53" t="str">
        <f>IF(AND('Mapa final'!$Y$29="Alta",'Mapa final'!$AA$29="Catastrófico"),CONCATENATE("R4C",'Mapa final'!$O$29),"")</f>
        <v/>
      </c>
      <c r="AJ19" s="53" t="str">
        <f>IF(AND('Mapa final'!$Y$30="Alta",'Mapa final'!$AA$30="Catastrófico"),CONCATENATE("R4C",'Mapa final'!$O$30),"")</f>
        <v/>
      </c>
      <c r="AK19" s="53" t="str">
        <f>IF(AND('Mapa final'!$Y$31="Alta",'Mapa final'!$AA$31="Catastrófico"),CONCATENATE("R4C",'Mapa final'!$O$31),"")</f>
        <v/>
      </c>
      <c r="AL19" s="53" t="str">
        <f>IF(AND('Mapa final'!$Y$32="Alta",'Mapa final'!$AA$32="Catastrófico"),CONCATENATE("R4C",'Mapa final'!$O$32),"")</f>
        <v/>
      </c>
      <c r="AM19" s="54" t="str">
        <f>IF(AND('Mapa final'!$Y$33="Alta",'Mapa final'!$AA$33="Catastrófico"),CONCATENATE("R4C",'Mapa final'!$O$33),"")</f>
        <v/>
      </c>
      <c r="AN19" s="80"/>
      <c r="AO19" s="376"/>
      <c r="AP19" s="377"/>
      <c r="AQ19" s="377"/>
      <c r="AR19" s="377"/>
      <c r="AS19" s="377"/>
      <c r="AT19" s="378"/>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row>
    <row r="20" spans="1:76" ht="15" customHeight="1" x14ac:dyDescent="0.25">
      <c r="A20" s="80"/>
      <c r="B20" s="325"/>
      <c r="C20" s="325"/>
      <c r="D20" s="326"/>
      <c r="E20" s="366"/>
      <c r="F20" s="367"/>
      <c r="G20" s="367"/>
      <c r="H20" s="367"/>
      <c r="I20" s="367"/>
      <c r="J20" s="64" t="str">
        <f>IF(AND('Mapa final'!$Y$34="Alta",'Mapa final'!$AA$34="Leve"),CONCATENATE("R5C",'Mapa final'!$O$34),"")</f>
        <v/>
      </c>
      <c r="K20" s="65" t="str">
        <f>IF(AND('Mapa final'!$Y$35="Alta",'Mapa final'!$AA$35="Leve"),CONCATENATE("R5C",'Mapa final'!$O$35),"")</f>
        <v/>
      </c>
      <c r="L20" s="65" t="str">
        <f>IF(AND('Mapa final'!$Y$36="Alta",'Mapa final'!$AA$36="Leve"),CONCATENATE("R5C",'Mapa final'!$O$36),"")</f>
        <v/>
      </c>
      <c r="M20" s="65" t="str">
        <f>IF(AND('Mapa final'!$Y$37="Alta",'Mapa final'!$AA$37="Leve"),CONCATENATE("R5C",'Mapa final'!$O$37),"")</f>
        <v/>
      </c>
      <c r="N20" s="65" t="str">
        <f>IF(AND('Mapa final'!$Y$38="Alta",'Mapa final'!$AA$38="Leve"),CONCATENATE("R5C",'Mapa final'!$O$38),"")</f>
        <v/>
      </c>
      <c r="O20" s="66" t="str">
        <f>IF(AND('Mapa final'!$Y$39="Alta",'Mapa final'!$AA$39="Leve"),CONCATENATE("R5C",'Mapa final'!$O$39),"")</f>
        <v/>
      </c>
      <c r="P20" s="64" t="str">
        <f>IF(AND('Mapa final'!$Y$34="Alta",'Mapa final'!$AA$34="Menor"),CONCATENATE("R5C",'Mapa final'!$O$34),"")</f>
        <v/>
      </c>
      <c r="Q20" s="65" t="str">
        <f>IF(AND('Mapa final'!$Y$35="Alta",'Mapa final'!$AA$35="Menor"),CONCATENATE("R5C",'Mapa final'!$O$35),"")</f>
        <v/>
      </c>
      <c r="R20" s="65" t="str">
        <f>IF(AND('Mapa final'!$Y$36="Alta",'Mapa final'!$AA$36="Menor"),CONCATENATE("R5C",'Mapa final'!$O$36),"")</f>
        <v/>
      </c>
      <c r="S20" s="65" t="str">
        <f>IF(AND('Mapa final'!$Y$37="Alta",'Mapa final'!$AA$37="Menor"),CONCATENATE("R5C",'Mapa final'!$O$37),"")</f>
        <v/>
      </c>
      <c r="T20" s="65" t="str">
        <f>IF(AND('Mapa final'!$Y$38="Alta",'Mapa final'!$AA$38="Menor"),CONCATENATE("R5C",'Mapa final'!$O$38),"")</f>
        <v/>
      </c>
      <c r="U20" s="66" t="str">
        <f>IF(AND('Mapa final'!$Y$39="Alta",'Mapa final'!$AA$39="Menor"),CONCATENATE("R5C",'Mapa final'!$O$39),"")</f>
        <v/>
      </c>
      <c r="V20" s="49" t="str">
        <f>IF(AND('Mapa final'!$Y$34="Alta",'Mapa final'!$AA$34="Moderado"),CONCATENATE("R5C",'Mapa final'!$O$34),"")</f>
        <v/>
      </c>
      <c r="W20" s="50" t="str">
        <f>IF(AND('Mapa final'!$Y$35="Alta",'Mapa final'!$AA$35="Moderado"),CONCATENATE("R5C",'Mapa final'!$O$35),"")</f>
        <v/>
      </c>
      <c r="X20" s="50" t="str">
        <f>IF(AND('Mapa final'!$Y$36="Alta",'Mapa final'!$AA$36="Moderado"),CONCATENATE("R5C",'Mapa final'!$O$36),"")</f>
        <v/>
      </c>
      <c r="Y20" s="50" t="str">
        <f>IF(AND('Mapa final'!$Y$37="Alta",'Mapa final'!$AA$37="Moderado"),CONCATENATE("R5C",'Mapa final'!$O$37),"")</f>
        <v/>
      </c>
      <c r="Z20" s="50" t="str">
        <f>IF(AND('Mapa final'!$Y$38="Alta",'Mapa final'!$AA$38="Moderado"),CONCATENATE("R5C",'Mapa final'!$O$38),"")</f>
        <v/>
      </c>
      <c r="AA20" s="51" t="str">
        <f>IF(AND('Mapa final'!$Y$39="Alta",'Mapa final'!$AA$39="Moderado"),CONCATENATE("R5C",'Mapa final'!$O$39),"")</f>
        <v/>
      </c>
      <c r="AB20" s="49" t="str">
        <f>IF(AND('Mapa final'!$Y$34="Alta",'Mapa final'!$AA$34="Mayor"),CONCATENATE("R5C",'Mapa final'!$O$34),"")</f>
        <v/>
      </c>
      <c r="AC20" s="50" t="str">
        <f>IF(AND('Mapa final'!$Y$35="Alta",'Mapa final'!$AA$35="Mayor"),CONCATENATE("R5C",'Mapa final'!$O$35),"")</f>
        <v/>
      </c>
      <c r="AD20" s="50" t="str">
        <f>IF(AND('Mapa final'!$Y$36="Alta",'Mapa final'!$AA$36="Mayor"),CONCATENATE("R5C",'Mapa final'!$O$36),"")</f>
        <v/>
      </c>
      <c r="AE20" s="50" t="str">
        <f>IF(AND('Mapa final'!$Y$37="Alta",'Mapa final'!$AA$37="Mayor"),CONCATENATE("R5C",'Mapa final'!$O$37),"")</f>
        <v/>
      </c>
      <c r="AF20" s="50" t="str">
        <f>IF(AND('Mapa final'!$Y$38="Alta",'Mapa final'!$AA$38="Mayor"),CONCATENATE("R5C",'Mapa final'!$O$38),"")</f>
        <v/>
      </c>
      <c r="AG20" s="51" t="str">
        <f>IF(AND('Mapa final'!$Y$39="Alta",'Mapa final'!$AA$39="Mayor"),CONCATENATE("R5C",'Mapa final'!$O$39),"")</f>
        <v/>
      </c>
      <c r="AH20" s="52" t="str">
        <f>IF(AND('Mapa final'!$Y$34="Alta",'Mapa final'!$AA$34="Catastrófico"),CONCATENATE("R5C",'Mapa final'!$O$34),"")</f>
        <v/>
      </c>
      <c r="AI20" s="53" t="str">
        <f>IF(AND('Mapa final'!$Y$35="Alta",'Mapa final'!$AA$35="Catastrófico"),CONCATENATE("R5C",'Mapa final'!$O$35),"")</f>
        <v/>
      </c>
      <c r="AJ20" s="53" t="str">
        <f>IF(AND('Mapa final'!$Y$36="Alta",'Mapa final'!$AA$36="Catastrófico"),CONCATENATE("R5C",'Mapa final'!$O$36),"")</f>
        <v/>
      </c>
      <c r="AK20" s="53" t="str">
        <f>IF(AND('Mapa final'!$Y$37="Alta",'Mapa final'!$AA$37="Catastrófico"),CONCATENATE("R5C",'Mapa final'!$O$37),"")</f>
        <v/>
      </c>
      <c r="AL20" s="53" t="str">
        <f>IF(AND('Mapa final'!$Y$38="Alta",'Mapa final'!$AA$38="Catastrófico"),CONCATENATE("R5C",'Mapa final'!$O$38),"")</f>
        <v/>
      </c>
      <c r="AM20" s="54" t="str">
        <f>IF(AND('Mapa final'!$Y$39="Alta",'Mapa final'!$AA$39="Catastrófico"),CONCATENATE("R5C",'Mapa final'!$O$39),"")</f>
        <v/>
      </c>
      <c r="AN20" s="80"/>
      <c r="AO20" s="376"/>
      <c r="AP20" s="377"/>
      <c r="AQ20" s="377"/>
      <c r="AR20" s="377"/>
      <c r="AS20" s="377"/>
      <c r="AT20" s="378"/>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row>
    <row r="21" spans="1:76" ht="15" customHeight="1" x14ac:dyDescent="0.25">
      <c r="A21" s="80"/>
      <c r="B21" s="325"/>
      <c r="C21" s="325"/>
      <c r="D21" s="326"/>
      <c r="E21" s="366"/>
      <c r="F21" s="367"/>
      <c r="G21" s="367"/>
      <c r="H21" s="367"/>
      <c r="I21" s="367"/>
      <c r="J21" s="64" t="str">
        <f>IF(AND('Mapa final'!$Y$40="Alta",'Mapa final'!$AA$40="Leve"),CONCATENATE("R6C",'Mapa final'!$O$40),"")</f>
        <v/>
      </c>
      <c r="K21" s="65" t="str">
        <f>IF(AND('Mapa final'!$Y$41="Alta",'Mapa final'!$AA$41="Leve"),CONCATENATE("R6C",'Mapa final'!$O$41),"")</f>
        <v/>
      </c>
      <c r="L21" s="65" t="str">
        <f>IF(AND('Mapa final'!$Y$42="Alta",'Mapa final'!$AA$42="Leve"),CONCATENATE("R6C",'Mapa final'!$O$42),"")</f>
        <v/>
      </c>
      <c r="M21" s="65" t="str">
        <f>IF(AND('Mapa final'!$Y$43="Alta",'Mapa final'!$AA$43="Leve"),CONCATENATE("R6C",'Mapa final'!$O$43),"")</f>
        <v/>
      </c>
      <c r="N21" s="65" t="str">
        <f>IF(AND('Mapa final'!$Y$44="Alta",'Mapa final'!$AA$44="Leve"),CONCATENATE("R6C",'Mapa final'!$O$44),"")</f>
        <v/>
      </c>
      <c r="O21" s="66" t="str">
        <f>IF(AND('Mapa final'!$Y$45="Alta",'Mapa final'!$AA$45="Leve"),CONCATENATE("R6C",'Mapa final'!$O$45),"")</f>
        <v/>
      </c>
      <c r="P21" s="64" t="str">
        <f>IF(AND('Mapa final'!$Y$40="Alta",'Mapa final'!$AA$40="Menor"),CONCATENATE("R6C",'Mapa final'!$O$40),"")</f>
        <v/>
      </c>
      <c r="Q21" s="65" t="str">
        <f>IF(AND('Mapa final'!$Y$41="Alta",'Mapa final'!$AA$41="Menor"),CONCATENATE("R6C",'Mapa final'!$O$41),"")</f>
        <v/>
      </c>
      <c r="R21" s="65" t="str">
        <f>IF(AND('Mapa final'!$Y$42="Alta",'Mapa final'!$AA$42="Menor"),CONCATENATE("R6C",'Mapa final'!$O$42),"")</f>
        <v/>
      </c>
      <c r="S21" s="65" t="str">
        <f>IF(AND('Mapa final'!$Y$43="Alta",'Mapa final'!$AA$43="Menor"),CONCATENATE("R6C",'Mapa final'!$O$43),"")</f>
        <v/>
      </c>
      <c r="T21" s="65" t="str">
        <f>IF(AND('Mapa final'!$Y$44="Alta",'Mapa final'!$AA$44="Menor"),CONCATENATE("R6C",'Mapa final'!$O$44),"")</f>
        <v/>
      </c>
      <c r="U21" s="66" t="str">
        <f>IF(AND('Mapa final'!$Y$45="Alta",'Mapa final'!$AA$45="Menor"),CONCATENATE("R6C",'Mapa final'!$O$45),"")</f>
        <v/>
      </c>
      <c r="V21" s="49" t="str">
        <f>IF(AND('Mapa final'!$Y$40="Alta",'Mapa final'!$AA$40="Moderado"),CONCATENATE("R6C",'Mapa final'!$O$40),"")</f>
        <v/>
      </c>
      <c r="W21" s="50" t="str">
        <f>IF(AND('Mapa final'!$Y$41="Alta",'Mapa final'!$AA$41="Moderado"),CONCATENATE("R6C",'Mapa final'!$O$41),"")</f>
        <v/>
      </c>
      <c r="X21" s="50" t="str">
        <f>IF(AND('Mapa final'!$Y$42="Alta",'Mapa final'!$AA$42="Moderado"),CONCATENATE("R6C",'Mapa final'!$O$42),"")</f>
        <v/>
      </c>
      <c r="Y21" s="50" t="str">
        <f>IF(AND('Mapa final'!$Y$43="Alta",'Mapa final'!$AA$43="Moderado"),CONCATENATE("R6C",'Mapa final'!$O$43),"")</f>
        <v/>
      </c>
      <c r="Z21" s="50" t="str">
        <f>IF(AND('Mapa final'!$Y$44="Alta",'Mapa final'!$AA$44="Moderado"),CONCATENATE("R6C",'Mapa final'!$O$44),"")</f>
        <v/>
      </c>
      <c r="AA21" s="51" t="str">
        <f>IF(AND('Mapa final'!$Y$45="Alta",'Mapa final'!$AA$45="Moderado"),CONCATENATE("R6C",'Mapa final'!$O$45),"")</f>
        <v/>
      </c>
      <c r="AB21" s="49" t="str">
        <f>IF(AND('Mapa final'!$Y$40="Alta",'Mapa final'!$AA$40="Mayor"),CONCATENATE("R6C",'Mapa final'!$O$40),"")</f>
        <v/>
      </c>
      <c r="AC21" s="50" t="str">
        <f>IF(AND('Mapa final'!$Y$41="Alta",'Mapa final'!$AA$41="Mayor"),CONCATENATE("R6C",'Mapa final'!$O$41),"")</f>
        <v/>
      </c>
      <c r="AD21" s="50" t="str">
        <f>IF(AND('Mapa final'!$Y$42="Alta",'Mapa final'!$AA$42="Mayor"),CONCATENATE("R6C",'Mapa final'!$O$42),"")</f>
        <v/>
      </c>
      <c r="AE21" s="50" t="str">
        <f>IF(AND('Mapa final'!$Y$43="Alta",'Mapa final'!$AA$43="Mayor"),CONCATENATE("R6C",'Mapa final'!$O$43),"")</f>
        <v/>
      </c>
      <c r="AF21" s="50" t="str">
        <f>IF(AND('Mapa final'!$Y$44="Alta",'Mapa final'!$AA$44="Mayor"),CONCATENATE("R6C",'Mapa final'!$O$44),"")</f>
        <v/>
      </c>
      <c r="AG21" s="51" t="str">
        <f>IF(AND('Mapa final'!$Y$45="Alta",'Mapa final'!$AA$45="Mayor"),CONCATENATE("R6C",'Mapa final'!$O$45),"")</f>
        <v/>
      </c>
      <c r="AH21" s="52" t="str">
        <f>IF(AND('Mapa final'!$Y$40="Alta",'Mapa final'!$AA$40="Catastrófico"),CONCATENATE("R6C",'Mapa final'!$O$40),"")</f>
        <v/>
      </c>
      <c r="AI21" s="53" t="str">
        <f>IF(AND('Mapa final'!$Y$41="Alta",'Mapa final'!$AA$41="Catastrófico"),CONCATENATE("R6C",'Mapa final'!$O$41),"")</f>
        <v/>
      </c>
      <c r="AJ21" s="53" t="str">
        <f>IF(AND('Mapa final'!$Y$42="Alta",'Mapa final'!$AA$42="Catastrófico"),CONCATENATE("R6C",'Mapa final'!$O$42),"")</f>
        <v/>
      </c>
      <c r="AK21" s="53" t="str">
        <f>IF(AND('Mapa final'!$Y$43="Alta",'Mapa final'!$AA$43="Catastrófico"),CONCATENATE("R6C",'Mapa final'!$O$43),"")</f>
        <v/>
      </c>
      <c r="AL21" s="53" t="str">
        <f>IF(AND('Mapa final'!$Y$44="Alta",'Mapa final'!$AA$44="Catastrófico"),CONCATENATE("R6C",'Mapa final'!$O$44),"")</f>
        <v/>
      </c>
      <c r="AM21" s="54" t="str">
        <f>IF(AND('Mapa final'!$Y$45="Alta",'Mapa final'!$AA$45="Catastrófico"),CONCATENATE("R6C",'Mapa final'!$O$45),"")</f>
        <v/>
      </c>
      <c r="AN21" s="80"/>
      <c r="AO21" s="376"/>
      <c r="AP21" s="377"/>
      <c r="AQ21" s="377"/>
      <c r="AR21" s="377"/>
      <c r="AS21" s="377"/>
      <c r="AT21" s="378"/>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row>
    <row r="22" spans="1:76" ht="15" customHeight="1" x14ac:dyDescent="0.25">
      <c r="A22" s="80"/>
      <c r="B22" s="325"/>
      <c r="C22" s="325"/>
      <c r="D22" s="326"/>
      <c r="E22" s="366"/>
      <c r="F22" s="367"/>
      <c r="G22" s="367"/>
      <c r="H22" s="367"/>
      <c r="I22" s="367"/>
      <c r="J22" s="64" t="str">
        <f>IF(AND('Mapa final'!$Y$46="Alta",'Mapa final'!$AA$46="Leve"),CONCATENATE("R7C",'Mapa final'!$O$46),"")</f>
        <v/>
      </c>
      <c r="K22" s="65" t="str">
        <f>IF(AND('Mapa final'!$Y$47="Alta",'Mapa final'!$AA$47="Leve"),CONCATENATE("R7C",'Mapa final'!$O$47),"")</f>
        <v/>
      </c>
      <c r="L22" s="65" t="str">
        <f>IF(AND('Mapa final'!$Y$48="Alta",'Mapa final'!$AA$48="Leve"),CONCATENATE("R7C",'Mapa final'!$O$48),"")</f>
        <v/>
      </c>
      <c r="M22" s="65" t="str">
        <f>IF(AND('Mapa final'!$Y$49="Alta",'Mapa final'!$AA$49="Leve"),CONCATENATE("R7C",'Mapa final'!$O$49),"")</f>
        <v/>
      </c>
      <c r="N22" s="65" t="str">
        <f>IF(AND('Mapa final'!$Y$50="Alta",'Mapa final'!$AA$50="Leve"),CONCATENATE("R7C",'Mapa final'!$O$50),"")</f>
        <v/>
      </c>
      <c r="O22" s="66" t="str">
        <f>IF(AND('Mapa final'!$Y$51="Alta",'Mapa final'!$AA$51="Leve"),CONCATENATE("R7C",'Mapa final'!$O$51),"")</f>
        <v/>
      </c>
      <c r="P22" s="64" t="str">
        <f>IF(AND('Mapa final'!$Y$46="Alta",'Mapa final'!$AA$46="Menor"),CONCATENATE("R7C",'Mapa final'!$O$46),"")</f>
        <v/>
      </c>
      <c r="Q22" s="65" t="str">
        <f>IF(AND('Mapa final'!$Y$47="Alta",'Mapa final'!$AA$47="Menor"),CONCATENATE("R7C",'Mapa final'!$O$47),"")</f>
        <v/>
      </c>
      <c r="R22" s="65" t="str">
        <f>IF(AND('Mapa final'!$Y$48="Alta",'Mapa final'!$AA$48="Menor"),CONCATENATE("R7C",'Mapa final'!$O$48),"")</f>
        <v/>
      </c>
      <c r="S22" s="65" t="str">
        <f>IF(AND('Mapa final'!$Y$49="Alta",'Mapa final'!$AA$49="Menor"),CONCATENATE("R7C",'Mapa final'!$O$49),"")</f>
        <v/>
      </c>
      <c r="T22" s="65" t="str">
        <f>IF(AND('Mapa final'!$Y$50="Alta",'Mapa final'!$AA$50="Menor"),CONCATENATE("R7C",'Mapa final'!$O$50),"")</f>
        <v/>
      </c>
      <c r="U22" s="66" t="str">
        <f>IF(AND('Mapa final'!$Y$51="Alta",'Mapa final'!$AA$51="Menor"),CONCATENATE("R7C",'Mapa final'!$O$51),"")</f>
        <v/>
      </c>
      <c r="V22" s="49" t="str">
        <f>IF(AND('Mapa final'!$Y$46="Alta",'Mapa final'!$AA$46="Moderado"),CONCATENATE("R7C",'Mapa final'!$O$46),"")</f>
        <v/>
      </c>
      <c r="W22" s="50" t="str">
        <f>IF(AND('Mapa final'!$Y$47="Alta",'Mapa final'!$AA$47="Moderado"),CONCATENATE("R7C",'Mapa final'!$O$47),"")</f>
        <v/>
      </c>
      <c r="X22" s="50" t="str">
        <f>IF(AND('Mapa final'!$Y$48="Alta",'Mapa final'!$AA$48="Moderado"),CONCATENATE("R7C",'Mapa final'!$O$48),"")</f>
        <v/>
      </c>
      <c r="Y22" s="50" t="str">
        <f>IF(AND('Mapa final'!$Y$49="Alta",'Mapa final'!$AA$49="Moderado"),CONCATENATE("R7C",'Mapa final'!$O$49),"")</f>
        <v/>
      </c>
      <c r="Z22" s="50" t="str">
        <f>IF(AND('Mapa final'!$Y$50="Alta",'Mapa final'!$AA$50="Moderado"),CONCATENATE("R7C",'Mapa final'!$O$50),"")</f>
        <v/>
      </c>
      <c r="AA22" s="51" t="str">
        <f>IF(AND('Mapa final'!$Y$51="Alta",'Mapa final'!$AA$51="Moderado"),CONCATENATE("R7C",'Mapa final'!$O$51),"")</f>
        <v/>
      </c>
      <c r="AB22" s="49" t="str">
        <f>IF(AND('Mapa final'!$Y$46="Alta",'Mapa final'!$AA$46="Mayor"),CONCATENATE("R7C",'Mapa final'!$O$46),"")</f>
        <v/>
      </c>
      <c r="AC22" s="50" t="str">
        <f>IF(AND('Mapa final'!$Y$47="Alta",'Mapa final'!$AA$47="Mayor"),CONCATENATE("R7C",'Mapa final'!$O$47),"")</f>
        <v/>
      </c>
      <c r="AD22" s="50" t="str">
        <f>IF(AND('Mapa final'!$Y$48="Alta",'Mapa final'!$AA$48="Mayor"),CONCATENATE("R7C",'Mapa final'!$O$48),"")</f>
        <v/>
      </c>
      <c r="AE22" s="50" t="str">
        <f>IF(AND('Mapa final'!$Y$49="Alta",'Mapa final'!$AA$49="Mayor"),CONCATENATE("R7C",'Mapa final'!$O$49),"")</f>
        <v/>
      </c>
      <c r="AF22" s="50" t="str">
        <f>IF(AND('Mapa final'!$Y$50="Alta",'Mapa final'!$AA$50="Mayor"),CONCATENATE("R7C",'Mapa final'!$O$50),"")</f>
        <v/>
      </c>
      <c r="AG22" s="51" t="str">
        <f>IF(AND('Mapa final'!$Y$51="Alta",'Mapa final'!$AA$51="Mayor"),CONCATENATE("R7C",'Mapa final'!$O$51),"")</f>
        <v/>
      </c>
      <c r="AH22" s="52" t="str">
        <f>IF(AND('Mapa final'!$Y$46="Alta",'Mapa final'!$AA$46="Catastrófico"),CONCATENATE("R7C",'Mapa final'!$O$46),"")</f>
        <v/>
      </c>
      <c r="AI22" s="53" t="str">
        <f>IF(AND('Mapa final'!$Y$47="Alta",'Mapa final'!$AA$47="Catastrófico"),CONCATENATE("R7C",'Mapa final'!$O$47),"")</f>
        <v/>
      </c>
      <c r="AJ22" s="53" t="str">
        <f>IF(AND('Mapa final'!$Y$48="Alta",'Mapa final'!$AA$48="Catastrófico"),CONCATENATE("R7C",'Mapa final'!$O$48),"")</f>
        <v/>
      </c>
      <c r="AK22" s="53" t="str">
        <f>IF(AND('Mapa final'!$Y$49="Alta",'Mapa final'!$AA$49="Catastrófico"),CONCATENATE("R7C",'Mapa final'!$O$49),"")</f>
        <v/>
      </c>
      <c r="AL22" s="53" t="str">
        <f>IF(AND('Mapa final'!$Y$50="Alta",'Mapa final'!$AA$50="Catastrófico"),CONCATENATE("R7C",'Mapa final'!$O$50),"")</f>
        <v/>
      </c>
      <c r="AM22" s="54" t="str">
        <f>IF(AND('Mapa final'!$Y$51="Alta",'Mapa final'!$AA$51="Catastrófico"),CONCATENATE("R7C",'Mapa final'!$O$51),"")</f>
        <v/>
      </c>
      <c r="AN22" s="80"/>
      <c r="AO22" s="376"/>
      <c r="AP22" s="377"/>
      <c r="AQ22" s="377"/>
      <c r="AR22" s="377"/>
      <c r="AS22" s="377"/>
      <c r="AT22" s="378"/>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row>
    <row r="23" spans="1:76" ht="15" customHeight="1" x14ac:dyDescent="0.25">
      <c r="A23" s="80"/>
      <c r="B23" s="325"/>
      <c r="C23" s="325"/>
      <c r="D23" s="326"/>
      <c r="E23" s="366"/>
      <c r="F23" s="367"/>
      <c r="G23" s="367"/>
      <c r="H23" s="367"/>
      <c r="I23" s="367"/>
      <c r="J23" s="64" t="str">
        <f>IF(AND('Mapa final'!$Y$52="Alta",'Mapa final'!$AA$52="Leve"),CONCATENATE("R8C",'Mapa final'!$O$52),"")</f>
        <v/>
      </c>
      <c r="K23" s="65" t="str">
        <f>IF(AND('Mapa final'!$Y$53="Alta",'Mapa final'!$AA$53="Leve"),CONCATENATE("R8C",'Mapa final'!$O$53),"")</f>
        <v/>
      </c>
      <c r="L23" s="65" t="str">
        <f>IF(AND('Mapa final'!$Y$54="Alta",'Mapa final'!$AA$54="Leve"),CONCATENATE("R8C",'Mapa final'!$O$54),"")</f>
        <v/>
      </c>
      <c r="M23" s="65" t="str">
        <f>IF(AND('Mapa final'!$Y$55="Alta",'Mapa final'!$AA$55="Leve"),CONCATENATE("R8C",'Mapa final'!$O$55),"")</f>
        <v/>
      </c>
      <c r="N23" s="65" t="str">
        <f>IF(AND('Mapa final'!$Y$56="Alta",'Mapa final'!$AA$56="Leve"),CONCATENATE("R8C",'Mapa final'!$O$56),"")</f>
        <v/>
      </c>
      <c r="O23" s="66" t="str">
        <f>IF(AND('Mapa final'!$Y$57="Alta",'Mapa final'!$AA$57="Leve"),CONCATENATE("R8C",'Mapa final'!$O$57),"")</f>
        <v/>
      </c>
      <c r="P23" s="64" t="str">
        <f>IF(AND('Mapa final'!$Y$52="Alta",'Mapa final'!$AA$52="Menor"),CONCATENATE("R8C",'Mapa final'!$O$52),"")</f>
        <v/>
      </c>
      <c r="Q23" s="65" t="str">
        <f>IF(AND('Mapa final'!$Y$53="Alta",'Mapa final'!$AA$53="Menor"),CONCATENATE("R8C",'Mapa final'!$O$53),"")</f>
        <v/>
      </c>
      <c r="R23" s="65" t="str">
        <f>IF(AND('Mapa final'!$Y$54="Alta",'Mapa final'!$AA$54="Menor"),CONCATENATE("R8C",'Mapa final'!$O$54),"")</f>
        <v/>
      </c>
      <c r="S23" s="65" t="str">
        <f>IF(AND('Mapa final'!$Y$55="Alta",'Mapa final'!$AA$55="Menor"),CONCATENATE("R8C",'Mapa final'!$O$55),"")</f>
        <v/>
      </c>
      <c r="T23" s="65" t="str">
        <f>IF(AND('Mapa final'!$Y$56="Alta",'Mapa final'!$AA$56="Menor"),CONCATENATE("R8C",'Mapa final'!$O$56),"")</f>
        <v/>
      </c>
      <c r="U23" s="66" t="str">
        <f>IF(AND('Mapa final'!$Y$57="Alta",'Mapa final'!$AA$57="Menor"),CONCATENATE("R8C",'Mapa final'!$O$57),"")</f>
        <v/>
      </c>
      <c r="V23" s="49" t="str">
        <f>IF(AND('Mapa final'!$Y$52="Alta",'Mapa final'!$AA$52="Moderado"),CONCATENATE("R8C",'Mapa final'!$O$52),"")</f>
        <v/>
      </c>
      <c r="W23" s="50" t="str">
        <f>IF(AND('Mapa final'!$Y$53="Alta",'Mapa final'!$AA$53="Moderado"),CONCATENATE("R8C",'Mapa final'!$O$53),"")</f>
        <v/>
      </c>
      <c r="X23" s="50" t="str">
        <f>IF(AND('Mapa final'!$Y$54="Alta",'Mapa final'!$AA$54="Moderado"),CONCATENATE("R8C",'Mapa final'!$O$54),"")</f>
        <v/>
      </c>
      <c r="Y23" s="50" t="str">
        <f>IF(AND('Mapa final'!$Y$55="Alta",'Mapa final'!$AA$55="Moderado"),CONCATENATE("R8C",'Mapa final'!$O$55),"")</f>
        <v/>
      </c>
      <c r="Z23" s="50" t="str">
        <f>IF(AND('Mapa final'!$Y$56="Alta",'Mapa final'!$AA$56="Moderado"),CONCATENATE("R8C",'Mapa final'!$O$56),"")</f>
        <v/>
      </c>
      <c r="AA23" s="51" t="str">
        <f>IF(AND('Mapa final'!$Y$57="Alta",'Mapa final'!$AA$57="Moderado"),CONCATENATE("R8C",'Mapa final'!$O$57),"")</f>
        <v/>
      </c>
      <c r="AB23" s="49" t="str">
        <f>IF(AND('Mapa final'!$Y$52="Alta",'Mapa final'!$AA$52="Mayor"),CONCATENATE("R8C",'Mapa final'!$O$52),"")</f>
        <v/>
      </c>
      <c r="AC23" s="50" t="str">
        <f>IF(AND('Mapa final'!$Y$53="Alta",'Mapa final'!$AA$53="Mayor"),CONCATENATE("R8C",'Mapa final'!$O$53),"")</f>
        <v/>
      </c>
      <c r="AD23" s="50" t="str">
        <f>IF(AND('Mapa final'!$Y$54="Alta",'Mapa final'!$AA$54="Mayor"),CONCATENATE("R8C",'Mapa final'!$O$54),"")</f>
        <v/>
      </c>
      <c r="AE23" s="50" t="str">
        <f>IF(AND('Mapa final'!$Y$55="Alta",'Mapa final'!$AA$55="Mayor"),CONCATENATE("R8C",'Mapa final'!$O$55),"")</f>
        <v/>
      </c>
      <c r="AF23" s="50" t="str">
        <f>IF(AND('Mapa final'!$Y$56="Alta",'Mapa final'!$AA$56="Mayor"),CONCATENATE("R8C",'Mapa final'!$O$56),"")</f>
        <v/>
      </c>
      <c r="AG23" s="51" t="str">
        <f>IF(AND('Mapa final'!$Y$57="Alta",'Mapa final'!$AA$57="Mayor"),CONCATENATE("R8C",'Mapa final'!$O$57),"")</f>
        <v/>
      </c>
      <c r="AH23" s="52" t="str">
        <f>IF(AND('Mapa final'!$Y$52="Alta",'Mapa final'!$AA$52="Catastrófico"),CONCATENATE("R8C",'Mapa final'!$O$52),"")</f>
        <v/>
      </c>
      <c r="AI23" s="53" t="str">
        <f>IF(AND('Mapa final'!$Y$53="Alta",'Mapa final'!$AA$53="Catastrófico"),CONCATENATE("R8C",'Mapa final'!$O$53),"")</f>
        <v/>
      </c>
      <c r="AJ23" s="53" t="str">
        <f>IF(AND('Mapa final'!$Y$54="Alta",'Mapa final'!$AA$54="Catastrófico"),CONCATENATE("R8C",'Mapa final'!$O$54),"")</f>
        <v/>
      </c>
      <c r="AK23" s="53" t="str">
        <f>IF(AND('Mapa final'!$Y$55="Alta",'Mapa final'!$AA$55="Catastrófico"),CONCATENATE("R8C",'Mapa final'!$O$55),"")</f>
        <v/>
      </c>
      <c r="AL23" s="53" t="str">
        <f>IF(AND('Mapa final'!$Y$56="Alta",'Mapa final'!$AA$56="Catastrófico"),CONCATENATE("R8C",'Mapa final'!$O$56),"")</f>
        <v/>
      </c>
      <c r="AM23" s="54" t="str">
        <f>IF(AND('Mapa final'!$Y$57="Alta",'Mapa final'!$AA$57="Catastrófico"),CONCATENATE("R8C",'Mapa final'!$O$57),"")</f>
        <v/>
      </c>
      <c r="AN23" s="80"/>
      <c r="AO23" s="376"/>
      <c r="AP23" s="377"/>
      <c r="AQ23" s="377"/>
      <c r="AR23" s="377"/>
      <c r="AS23" s="377"/>
      <c r="AT23" s="378"/>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row>
    <row r="24" spans="1:76" ht="15" customHeight="1" x14ac:dyDescent="0.25">
      <c r="A24" s="80"/>
      <c r="B24" s="325"/>
      <c r="C24" s="325"/>
      <c r="D24" s="326"/>
      <c r="E24" s="366"/>
      <c r="F24" s="367"/>
      <c r="G24" s="367"/>
      <c r="H24" s="367"/>
      <c r="I24" s="367"/>
      <c r="J24" s="64" t="str">
        <f>IF(AND('Mapa final'!$Y$58="Alta",'Mapa final'!$AA$58="Leve"),CONCATENATE("R9C",'Mapa final'!$O$58),"")</f>
        <v/>
      </c>
      <c r="K24" s="65" t="str">
        <f>IF(AND('Mapa final'!$Y$59="Alta",'Mapa final'!$AA$59="Leve"),CONCATENATE("R9C",'Mapa final'!$O$59),"")</f>
        <v/>
      </c>
      <c r="L24" s="65" t="str">
        <f>IF(AND('Mapa final'!$Y$60="Alta",'Mapa final'!$AA$60="Leve"),CONCATENATE("R9C",'Mapa final'!$O$60),"")</f>
        <v/>
      </c>
      <c r="M24" s="65" t="str">
        <f>IF(AND('Mapa final'!$Y$61="Alta",'Mapa final'!$AA$61="Leve"),CONCATENATE("R9C",'Mapa final'!$O$61),"")</f>
        <v/>
      </c>
      <c r="N24" s="65" t="str">
        <f>IF(AND('Mapa final'!$Y$62="Alta",'Mapa final'!$AA$62="Leve"),CONCATENATE("R9C",'Mapa final'!$O$62),"")</f>
        <v/>
      </c>
      <c r="O24" s="66" t="str">
        <f>IF(AND('Mapa final'!$Y$63="Alta",'Mapa final'!$AA$63="Leve"),CONCATENATE("R9C",'Mapa final'!$O$63),"")</f>
        <v/>
      </c>
      <c r="P24" s="64" t="str">
        <f>IF(AND('Mapa final'!$Y$58="Alta",'Mapa final'!$AA$58="Menor"),CONCATENATE("R9C",'Mapa final'!$O$58),"")</f>
        <v/>
      </c>
      <c r="Q24" s="65" t="str">
        <f>IF(AND('Mapa final'!$Y$59="Alta",'Mapa final'!$AA$59="Menor"),CONCATENATE("R9C",'Mapa final'!$O$59),"")</f>
        <v/>
      </c>
      <c r="R24" s="65" t="str">
        <f>IF(AND('Mapa final'!$Y$60="Alta",'Mapa final'!$AA$60="Menor"),CONCATENATE("R9C",'Mapa final'!$O$60),"")</f>
        <v/>
      </c>
      <c r="S24" s="65" t="str">
        <f>IF(AND('Mapa final'!$Y$61="Alta",'Mapa final'!$AA$61="Menor"),CONCATENATE("R9C",'Mapa final'!$O$61),"")</f>
        <v/>
      </c>
      <c r="T24" s="65" t="str">
        <f>IF(AND('Mapa final'!$Y$62="Alta",'Mapa final'!$AA$62="Menor"),CONCATENATE("R9C",'Mapa final'!$O$62),"")</f>
        <v/>
      </c>
      <c r="U24" s="66" t="str">
        <f>IF(AND('Mapa final'!$Y$63="Alta",'Mapa final'!$AA$63="Menor"),CONCATENATE("R9C",'Mapa final'!$O$63),"")</f>
        <v/>
      </c>
      <c r="V24" s="49" t="str">
        <f>IF(AND('Mapa final'!$Y$58="Alta",'Mapa final'!$AA$58="Moderado"),CONCATENATE("R9C",'Mapa final'!$O$58),"")</f>
        <v/>
      </c>
      <c r="W24" s="50" t="str">
        <f>IF(AND('Mapa final'!$Y$59="Alta",'Mapa final'!$AA$59="Moderado"),CONCATENATE("R9C",'Mapa final'!$O$59),"")</f>
        <v/>
      </c>
      <c r="X24" s="50" t="str">
        <f>IF(AND('Mapa final'!$Y$60="Alta",'Mapa final'!$AA$60="Moderado"),CONCATENATE("R9C",'Mapa final'!$O$60),"")</f>
        <v/>
      </c>
      <c r="Y24" s="50" t="str">
        <f>IF(AND('Mapa final'!$Y$61="Alta",'Mapa final'!$AA$61="Moderado"),CONCATENATE("R9C",'Mapa final'!$O$61),"")</f>
        <v/>
      </c>
      <c r="Z24" s="50" t="str">
        <f>IF(AND('Mapa final'!$Y$62="Alta",'Mapa final'!$AA$62="Moderado"),CONCATENATE("R9C",'Mapa final'!$O$62),"")</f>
        <v/>
      </c>
      <c r="AA24" s="51" t="str">
        <f>IF(AND('Mapa final'!$Y$63="Alta",'Mapa final'!$AA$63="Moderado"),CONCATENATE("R9C",'Mapa final'!$O$63),"")</f>
        <v/>
      </c>
      <c r="AB24" s="49" t="str">
        <f>IF(AND('Mapa final'!$Y$58="Alta",'Mapa final'!$AA$58="Mayor"),CONCATENATE("R9C",'Mapa final'!$O$58),"")</f>
        <v/>
      </c>
      <c r="AC24" s="50" t="str">
        <f>IF(AND('Mapa final'!$Y$59="Alta",'Mapa final'!$AA$59="Mayor"),CONCATENATE("R9C",'Mapa final'!$O$59),"")</f>
        <v/>
      </c>
      <c r="AD24" s="50" t="str">
        <f>IF(AND('Mapa final'!$Y$60="Alta",'Mapa final'!$AA$60="Mayor"),CONCATENATE("R9C",'Mapa final'!$O$60),"")</f>
        <v/>
      </c>
      <c r="AE24" s="50" t="str">
        <f>IF(AND('Mapa final'!$Y$61="Alta",'Mapa final'!$AA$61="Mayor"),CONCATENATE("R9C",'Mapa final'!$O$61),"")</f>
        <v/>
      </c>
      <c r="AF24" s="50" t="str">
        <f>IF(AND('Mapa final'!$Y$62="Alta",'Mapa final'!$AA$62="Mayor"),CONCATENATE("R9C",'Mapa final'!$O$62),"")</f>
        <v/>
      </c>
      <c r="AG24" s="51" t="str">
        <f>IF(AND('Mapa final'!$Y$63="Alta",'Mapa final'!$AA$63="Mayor"),CONCATENATE("R9C",'Mapa final'!$O$63),"")</f>
        <v/>
      </c>
      <c r="AH24" s="52" t="str">
        <f>IF(AND('Mapa final'!$Y$58="Alta",'Mapa final'!$AA$58="Catastrófico"),CONCATENATE("R9C",'Mapa final'!$O$58),"")</f>
        <v/>
      </c>
      <c r="AI24" s="53" t="str">
        <f>IF(AND('Mapa final'!$Y$59="Alta",'Mapa final'!$AA$59="Catastrófico"),CONCATENATE("R9C",'Mapa final'!$O$59),"")</f>
        <v/>
      </c>
      <c r="AJ24" s="53" t="str">
        <f>IF(AND('Mapa final'!$Y$60="Alta",'Mapa final'!$AA$60="Catastrófico"),CONCATENATE("R9C",'Mapa final'!$O$60),"")</f>
        <v/>
      </c>
      <c r="AK24" s="53" t="str">
        <f>IF(AND('Mapa final'!$Y$61="Alta",'Mapa final'!$AA$61="Catastrófico"),CONCATENATE("R9C",'Mapa final'!$O$61),"")</f>
        <v/>
      </c>
      <c r="AL24" s="53" t="str">
        <f>IF(AND('Mapa final'!$Y$62="Alta",'Mapa final'!$AA$62="Catastrófico"),CONCATENATE("R9C",'Mapa final'!$O$62),"")</f>
        <v/>
      </c>
      <c r="AM24" s="54" t="str">
        <f>IF(AND('Mapa final'!$Y$63="Alta",'Mapa final'!$AA$63="Catastrófico"),CONCATENATE("R9C",'Mapa final'!$O$63),"")</f>
        <v/>
      </c>
      <c r="AN24" s="80"/>
      <c r="AO24" s="376"/>
      <c r="AP24" s="377"/>
      <c r="AQ24" s="377"/>
      <c r="AR24" s="377"/>
      <c r="AS24" s="377"/>
      <c r="AT24" s="378"/>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ht="15.75" customHeight="1" thickBot="1" x14ac:dyDescent="0.3">
      <c r="A25" s="80"/>
      <c r="B25" s="325"/>
      <c r="C25" s="325"/>
      <c r="D25" s="326"/>
      <c r="E25" s="369"/>
      <c r="F25" s="370"/>
      <c r="G25" s="370"/>
      <c r="H25" s="370"/>
      <c r="I25" s="370"/>
      <c r="J25" s="67" t="str">
        <f>IF(AND('Mapa final'!$Y$64="Alta",'Mapa final'!$AA$64="Leve"),CONCATENATE("R10C",'Mapa final'!$O$64),"")</f>
        <v/>
      </c>
      <c r="K25" s="68" t="str">
        <f>IF(AND('Mapa final'!$Y$65="Alta",'Mapa final'!$AA$65="Leve"),CONCATENATE("R10C",'Mapa final'!$O$65),"")</f>
        <v/>
      </c>
      <c r="L25" s="68" t="str">
        <f>IF(AND('Mapa final'!$Y$66="Alta",'Mapa final'!$AA$66="Leve"),CONCATENATE("R10C",'Mapa final'!$O$66),"")</f>
        <v/>
      </c>
      <c r="M25" s="68" t="str">
        <f>IF(AND('Mapa final'!$Y$67="Alta",'Mapa final'!$AA$67="Leve"),CONCATENATE("R10C",'Mapa final'!$O$67),"")</f>
        <v/>
      </c>
      <c r="N25" s="68" t="str">
        <f>IF(AND('Mapa final'!$Y$68="Alta",'Mapa final'!$AA$68="Leve"),CONCATENATE("R10C",'Mapa final'!$O$68),"")</f>
        <v/>
      </c>
      <c r="O25" s="69" t="str">
        <f>IF(AND('Mapa final'!$Y$69="Alta",'Mapa final'!$AA$69="Leve"),CONCATENATE("R10C",'Mapa final'!$O$69),"")</f>
        <v/>
      </c>
      <c r="P25" s="67" t="str">
        <f>IF(AND('Mapa final'!$Y$64="Alta",'Mapa final'!$AA$64="Menor"),CONCATENATE("R10C",'Mapa final'!$O$64),"")</f>
        <v/>
      </c>
      <c r="Q25" s="68" t="str">
        <f>IF(AND('Mapa final'!$Y$65="Alta",'Mapa final'!$AA$65="Menor"),CONCATENATE("R10C",'Mapa final'!$O$65),"")</f>
        <v/>
      </c>
      <c r="R25" s="68" t="str">
        <f>IF(AND('Mapa final'!$Y$66="Alta",'Mapa final'!$AA$66="Menor"),CONCATENATE("R10C",'Mapa final'!$O$66),"")</f>
        <v/>
      </c>
      <c r="S25" s="68" t="str">
        <f>IF(AND('Mapa final'!$Y$67="Alta",'Mapa final'!$AA$67="Menor"),CONCATENATE("R10C",'Mapa final'!$O$67),"")</f>
        <v/>
      </c>
      <c r="T25" s="68" t="str">
        <f>IF(AND('Mapa final'!$Y$68="Alta",'Mapa final'!$AA$68="Menor"),CONCATENATE("R10C",'Mapa final'!$O$68),"")</f>
        <v/>
      </c>
      <c r="U25" s="69" t="str">
        <f>IF(AND('Mapa final'!$Y$69="Alta",'Mapa final'!$AA$69="Menor"),CONCATENATE("R10C",'Mapa final'!$O$69),"")</f>
        <v/>
      </c>
      <c r="V25" s="55" t="str">
        <f>IF(AND('Mapa final'!$Y$64="Alta",'Mapa final'!$AA$64="Moderado"),CONCATENATE("R10C",'Mapa final'!$O$64),"")</f>
        <v/>
      </c>
      <c r="W25" s="56" t="str">
        <f>IF(AND('Mapa final'!$Y$65="Alta",'Mapa final'!$AA$65="Moderado"),CONCATENATE("R10C",'Mapa final'!$O$65),"")</f>
        <v/>
      </c>
      <c r="X25" s="56" t="str">
        <f>IF(AND('Mapa final'!$Y$66="Alta",'Mapa final'!$AA$66="Moderado"),CONCATENATE("R10C",'Mapa final'!$O$66),"")</f>
        <v/>
      </c>
      <c r="Y25" s="56" t="str">
        <f>IF(AND('Mapa final'!$Y$67="Alta",'Mapa final'!$AA$67="Moderado"),CONCATENATE("R10C",'Mapa final'!$O$67),"")</f>
        <v/>
      </c>
      <c r="Z25" s="56" t="str">
        <f>IF(AND('Mapa final'!$Y$68="Alta",'Mapa final'!$AA$68="Moderado"),CONCATENATE("R10C",'Mapa final'!$O$68),"")</f>
        <v/>
      </c>
      <c r="AA25" s="57" t="str">
        <f>IF(AND('Mapa final'!$Y$69="Alta",'Mapa final'!$AA$69="Moderado"),CONCATENATE("R10C",'Mapa final'!$O$69),"")</f>
        <v/>
      </c>
      <c r="AB25" s="55" t="str">
        <f>IF(AND('Mapa final'!$Y$64="Alta",'Mapa final'!$AA$64="Mayor"),CONCATENATE("R10C",'Mapa final'!$O$64),"")</f>
        <v/>
      </c>
      <c r="AC25" s="56" t="str">
        <f>IF(AND('Mapa final'!$Y$65="Alta",'Mapa final'!$AA$65="Mayor"),CONCATENATE("R10C",'Mapa final'!$O$65),"")</f>
        <v/>
      </c>
      <c r="AD25" s="56" t="str">
        <f>IF(AND('Mapa final'!$Y$66="Alta",'Mapa final'!$AA$66="Mayor"),CONCATENATE("R10C",'Mapa final'!$O$66),"")</f>
        <v/>
      </c>
      <c r="AE25" s="56" t="str">
        <f>IF(AND('Mapa final'!$Y$67="Alta",'Mapa final'!$AA$67="Mayor"),CONCATENATE("R10C",'Mapa final'!$O$67),"")</f>
        <v/>
      </c>
      <c r="AF25" s="56" t="str">
        <f>IF(AND('Mapa final'!$Y$68="Alta",'Mapa final'!$AA$68="Mayor"),CONCATENATE("R10C",'Mapa final'!$O$68),"")</f>
        <v/>
      </c>
      <c r="AG25" s="57" t="str">
        <f>IF(AND('Mapa final'!$Y$69="Alta",'Mapa final'!$AA$69="Mayor"),CONCATENATE("R10C",'Mapa final'!$O$69),"")</f>
        <v/>
      </c>
      <c r="AH25" s="58" t="str">
        <f>IF(AND('Mapa final'!$Y$64="Alta",'Mapa final'!$AA$64="Catastrófico"),CONCATENATE("R10C",'Mapa final'!$O$64),"")</f>
        <v/>
      </c>
      <c r="AI25" s="59" t="str">
        <f>IF(AND('Mapa final'!$Y$65="Alta",'Mapa final'!$AA$65="Catastrófico"),CONCATENATE("R10C",'Mapa final'!$O$65),"")</f>
        <v/>
      </c>
      <c r="AJ25" s="59" t="str">
        <f>IF(AND('Mapa final'!$Y$66="Alta",'Mapa final'!$AA$66="Catastrófico"),CONCATENATE("R10C",'Mapa final'!$O$66),"")</f>
        <v/>
      </c>
      <c r="AK25" s="59" t="str">
        <f>IF(AND('Mapa final'!$Y$67="Alta",'Mapa final'!$AA$67="Catastrófico"),CONCATENATE("R10C",'Mapa final'!$O$67),"")</f>
        <v/>
      </c>
      <c r="AL25" s="59" t="str">
        <f>IF(AND('Mapa final'!$Y$68="Alta",'Mapa final'!$AA$68="Catastrófico"),CONCATENATE("R10C",'Mapa final'!$O$68),"")</f>
        <v/>
      </c>
      <c r="AM25" s="60" t="str">
        <f>IF(AND('Mapa final'!$Y$69="Alta",'Mapa final'!$AA$69="Catastrófico"),CONCATENATE("R10C",'Mapa final'!$O$69),"")</f>
        <v/>
      </c>
      <c r="AN25" s="80"/>
      <c r="AO25" s="379"/>
      <c r="AP25" s="380"/>
      <c r="AQ25" s="380"/>
      <c r="AR25" s="380"/>
      <c r="AS25" s="380"/>
      <c r="AT25" s="381"/>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row>
    <row r="26" spans="1:76" ht="15" customHeight="1" x14ac:dyDescent="0.25">
      <c r="A26" s="80"/>
      <c r="B26" s="325"/>
      <c r="C26" s="325"/>
      <c r="D26" s="326"/>
      <c r="E26" s="363" t="s">
        <v>116</v>
      </c>
      <c r="F26" s="364"/>
      <c r="G26" s="364"/>
      <c r="H26" s="364"/>
      <c r="I26" s="365"/>
      <c r="J26" s="61" t="str">
        <f>IF(AND('Mapa final'!$Y$10="Media",'Mapa final'!$AA$10="Leve"),CONCATENATE("R1C",'Mapa final'!$O$10),"")</f>
        <v/>
      </c>
      <c r="K26" s="62" t="str">
        <f>IF(AND('Mapa final'!$Y$11="Media",'Mapa final'!$AA$11="Leve"),CONCATENATE("R1C",'Mapa final'!$O$11),"")</f>
        <v/>
      </c>
      <c r="L26" s="62" t="str">
        <f>IF(AND('Mapa final'!$Y$12="Media",'Mapa final'!$AA$12="Leve"),CONCATENATE("R1C",'Mapa final'!$O$12),"")</f>
        <v/>
      </c>
      <c r="M26" s="62" t="str">
        <f>IF(AND('Mapa final'!$Y$13="Media",'Mapa final'!$AA$13="Leve"),CONCATENATE("R1C",'Mapa final'!$O$13),"")</f>
        <v/>
      </c>
      <c r="N26" s="62" t="str">
        <f>IF(AND('Mapa final'!$Y$14="Media",'Mapa final'!$AA$14="Leve"),CONCATENATE("R1C",'Mapa final'!$O$14),"")</f>
        <v/>
      </c>
      <c r="O26" s="63" t="str">
        <f>IF(AND('Mapa final'!$Y$15="Media",'Mapa final'!$AA$15="Leve"),CONCATENATE("R1C",'Mapa final'!$O$15),"")</f>
        <v/>
      </c>
      <c r="P26" s="61" t="str">
        <f>IF(AND('Mapa final'!$Y$10="Media",'Mapa final'!$AA$10="Menor"),CONCATENATE("R1C",'Mapa final'!$O$10),"")</f>
        <v/>
      </c>
      <c r="Q26" s="62" t="str">
        <f>IF(AND('Mapa final'!$Y$11="Media",'Mapa final'!$AA$11="Menor"),CONCATENATE("R1C",'Mapa final'!$O$11),"")</f>
        <v/>
      </c>
      <c r="R26" s="62" t="str">
        <f>IF(AND('Mapa final'!$Y$12="Media",'Mapa final'!$AA$12="Menor"),CONCATENATE("R1C",'Mapa final'!$O$12),"")</f>
        <v/>
      </c>
      <c r="S26" s="62" t="str">
        <f>IF(AND('Mapa final'!$Y$13="Media",'Mapa final'!$AA$13="Menor"),CONCATENATE("R1C",'Mapa final'!$O$13),"")</f>
        <v/>
      </c>
      <c r="T26" s="62" t="str">
        <f>IF(AND('Mapa final'!$Y$14="Media",'Mapa final'!$AA$14="Menor"),CONCATENATE("R1C",'Mapa final'!$O$14),"")</f>
        <v/>
      </c>
      <c r="U26" s="63" t="str">
        <f>IF(AND('Mapa final'!$Y$15="Media",'Mapa final'!$AA$15="Menor"),CONCATENATE("R1C",'Mapa final'!$O$15),"")</f>
        <v/>
      </c>
      <c r="V26" s="61" t="str">
        <f>IF(AND('Mapa final'!$Y$10="Media",'Mapa final'!$AA$10="Moderado"),CONCATENATE("R1C",'Mapa final'!$O$10),"")</f>
        <v>R1C1</v>
      </c>
      <c r="W26" s="62" t="str">
        <f>IF(AND('Mapa final'!$Y$11="Media",'Mapa final'!$AA$11="Moderado"),CONCATENATE("R1C",'Mapa final'!$O$11),"")</f>
        <v/>
      </c>
      <c r="X26" s="62" t="str">
        <f>IF(AND('Mapa final'!$Y$12="Media",'Mapa final'!$AA$12="Moderado"),CONCATENATE("R1C",'Mapa final'!$O$12),"")</f>
        <v/>
      </c>
      <c r="Y26" s="62" t="str">
        <f>IF(AND('Mapa final'!$Y$13="Media",'Mapa final'!$AA$13="Moderado"),CONCATENATE("R1C",'Mapa final'!$O$13),"")</f>
        <v/>
      </c>
      <c r="Z26" s="62" t="str">
        <f>IF(AND('Mapa final'!$Y$14="Media",'Mapa final'!$AA$14="Moderado"),CONCATENATE("R1C",'Mapa final'!$O$14),"")</f>
        <v/>
      </c>
      <c r="AA26" s="63" t="str">
        <f>IF(AND('Mapa final'!$Y$15="Media",'Mapa final'!$AA$15="Moderado"),CONCATENATE("R1C",'Mapa final'!$O$15),"")</f>
        <v/>
      </c>
      <c r="AB26" s="43" t="str">
        <f>IF(AND('Mapa final'!$Y$10="Media",'Mapa final'!$AA$10="Mayor"),CONCATENATE("R1C",'Mapa final'!$O$10),"")</f>
        <v/>
      </c>
      <c r="AC26" s="44" t="str">
        <f>IF(AND('Mapa final'!$Y$11="Media",'Mapa final'!$AA$11="Mayor"),CONCATENATE("R1C",'Mapa final'!$O$11),"")</f>
        <v/>
      </c>
      <c r="AD26" s="44" t="str">
        <f>IF(AND('Mapa final'!$Y$12="Media",'Mapa final'!$AA$12="Mayor"),CONCATENATE("R1C",'Mapa final'!$O$12),"")</f>
        <v/>
      </c>
      <c r="AE26" s="44" t="str">
        <f>IF(AND('Mapa final'!$Y$13="Media",'Mapa final'!$AA$13="Mayor"),CONCATENATE("R1C",'Mapa final'!$O$13),"")</f>
        <v/>
      </c>
      <c r="AF26" s="44" t="str">
        <f>IF(AND('Mapa final'!$Y$14="Media",'Mapa final'!$AA$14="Mayor"),CONCATENATE("R1C",'Mapa final'!$O$14),"")</f>
        <v/>
      </c>
      <c r="AG26" s="45" t="str">
        <f>IF(AND('Mapa final'!$Y$15="Media",'Mapa final'!$AA$15="Mayor"),CONCATENATE("R1C",'Mapa final'!$O$15),"")</f>
        <v/>
      </c>
      <c r="AH26" s="46" t="str">
        <f>IF(AND('Mapa final'!$Y$10="Media",'Mapa final'!$AA$10="Catastrófico"),CONCATENATE("R1C",'Mapa final'!$O$10),"")</f>
        <v/>
      </c>
      <c r="AI26" s="47" t="str">
        <f>IF(AND('Mapa final'!$Y$11="Media",'Mapa final'!$AA$11="Catastrófico"),CONCATENATE("R1C",'Mapa final'!$O$11),"")</f>
        <v/>
      </c>
      <c r="AJ26" s="47" t="str">
        <f>IF(AND('Mapa final'!$Y$12="Media",'Mapa final'!$AA$12="Catastrófico"),CONCATENATE("R1C",'Mapa final'!$O$12),"")</f>
        <v/>
      </c>
      <c r="AK26" s="47" t="str">
        <f>IF(AND('Mapa final'!$Y$13="Media",'Mapa final'!$AA$13="Catastrófico"),CONCATENATE("R1C",'Mapa final'!$O$13),"")</f>
        <v/>
      </c>
      <c r="AL26" s="47" t="str">
        <f>IF(AND('Mapa final'!$Y$14="Media",'Mapa final'!$AA$14="Catastrófico"),CONCATENATE("R1C",'Mapa final'!$O$14),"")</f>
        <v/>
      </c>
      <c r="AM26" s="48" t="str">
        <f>IF(AND('Mapa final'!$Y$15="Media",'Mapa final'!$AA$15="Catastrófico"),CONCATENATE("R1C",'Mapa final'!$O$15),"")</f>
        <v/>
      </c>
      <c r="AN26" s="80"/>
      <c r="AO26" s="403" t="s">
        <v>80</v>
      </c>
      <c r="AP26" s="404"/>
      <c r="AQ26" s="404"/>
      <c r="AR26" s="404"/>
      <c r="AS26" s="404"/>
      <c r="AT26" s="405"/>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5" customHeight="1" x14ac:dyDescent="0.25">
      <c r="A27" s="80"/>
      <c r="B27" s="325"/>
      <c r="C27" s="325"/>
      <c r="D27" s="326"/>
      <c r="E27" s="382"/>
      <c r="F27" s="367"/>
      <c r="G27" s="367"/>
      <c r="H27" s="367"/>
      <c r="I27" s="368"/>
      <c r="J27" s="64" t="str">
        <f>IF(AND('Mapa final'!$Y$16="Media",'Mapa final'!$AA$16="Leve"),CONCATENATE("R2C",'Mapa final'!$O$16),"")</f>
        <v/>
      </c>
      <c r="K27" s="65" t="str">
        <f>IF(AND('Mapa final'!$Y$17="Media",'Mapa final'!$AA$17="Leve"),CONCATENATE("R2C",'Mapa final'!$O$17),"")</f>
        <v/>
      </c>
      <c r="L27" s="65" t="str">
        <f>IF(AND('Mapa final'!$Y$18="Media",'Mapa final'!$AA$18="Leve"),CONCATENATE("R2C",'Mapa final'!$O$18),"")</f>
        <v/>
      </c>
      <c r="M27" s="65" t="str">
        <f>IF(AND('Mapa final'!$Y$19="Media",'Mapa final'!$AA$19="Leve"),CONCATENATE("R2C",'Mapa final'!$O$19),"")</f>
        <v/>
      </c>
      <c r="N27" s="65" t="str">
        <f>IF(AND('Mapa final'!$Y$20="Media",'Mapa final'!$AA$20="Leve"),CONCATENATE("R2C",'Mapa final'!$O$20),"")</f>
        <v/>
      </c>
      <c r="O27" s="66" t="str">
        <f>IF(AND('Mapa final'!$Y$21="Media",'Mapa final'!$AA$21="Leve"),CONCATENATE("R2C",'Mapa final'!$O$21),"")</f>
        <v/>
      </c>
      <c r="P27" s="64" t="str">
        <f>IF(AND('Mapa final'!$Y$16="Media",'Mapa final'!$AA$16="Menor"),CONCATENATE("R2C",'Mapa final'!$O$16),"")</f>
        <v/>
      </c>
      <c r="Q27" s="65" t="str">
        <f>IF(AND('Mapa final'!$Y$17="Media",'Mapa final'!$AA$17="Menor"),CONCATENATE("R2C",'Mapa final'!$O$17),"")</f>
        <v/>
      </c>
      <c r="R27" s="65" t="str">
        <f>IF(AND('Mapa final'!$Y$18="Media",'Mapa final'!$AA$18="Menor"),CONCATENATE("R2C",'Mapa final'!$O$18),"")</f>
        <v/>
      </c>
      <c r="S27" s="65" t="str">
        <f>IF(AND('Mapa final'!$Y$19="Media",'Mapa final'!$AA$19="Menor"),CONCATENATE("R2C",'Mapa final'!$O$19),"")</f>
        <v/>
      </c>
      <c r="T27" s="65" t="str">
        <f>IF(AND('Mapa final'!$Y$20="Media",'Mapa final'!$AA$20="Menor"),CONCATENATE("R2C",'Mapa final'!$O$20),"")</f>
        <v/>
      </c>
      <c r="U27" s="66" t="str">
        <f>IF(AND('Mapa final'!$Y$21="Media",'Mapa final'!$AA$21="Menor"),CONCATENATE("R2C",'Mapa final'!$O$21),"")</f>
        <v/>
      </c>
      <c r="V27" s="64" t="str">
        <f>IF(AND('Mapa final'!$Y$16="Media",'Mapa final'!$AA$16="Moderado"),CONCATENATE("R2C",'Mapa final'!$O$16),"")</f>
        <v/>
      </c>
      <c r="W27" s="65" t="str">
        <f>IF(AND('Mapa final'!$Y$17="Media",'Mapa final'!$AA$17="Moderado"),CONCATENATE("R2C",'Mapa final'!$O$17),"")</f>
        <v/>
      </c>
      <c r="X27" s="65" t="str">
        <f>IF(AND('Mapa final'!$Y$18="Media",'Mapa final'!$AA$18="Moderado"),CONCATENATE("R2C",'Mapa final'!$O$18),"")</f>
        <v/>
      </c>
      <c r="Y27" s="65" t="str">
        <f>IF(AND('Mapa final'!$Y$19="Media",'Mapa final'!$AA$19="Moderado"),CONCATENATE("R2C",'Mapa final'!$O$19),"")</f>
        <v/>
      </c>
      <c r="Z27" s="65" t="str">
        <f>IF(AND('Mapa final'!$Y$20="Media",'Mapa final'!$AA$20="Moderado"),CONCATENATE("R2C",'Mapa final'!$O$20),"")</f>
        <v/>
      </c>
      <c r="AA27" s="66" t="str">
        <f>IF(AND('Mapa final'!$Y$21="Media",'Mapa final'!$AA$21="Moderado"),CONCATENATE("R2C",'Mapa final'!$O$21),"")</f>
        <v/>
      </c>
      <c r="AB27" s="49" t="str">
        <f>IF(AND('Mapa final'!$Y$16="Media",'Mapa final'!$AA$16="Mayor"),CONCATENATE("R2C",'Mapa final'!$O$16),"")</f>
        <v/>
      </c>
      <c r="AC27" s="50" t="str">
        <f>IF(AND('Mapa final'!$Y$17="Media",'Mapa final'!$AA$17="Mayor"),CONCATENATE("R2C",'Mapa final'!$O$17),"")</f>
        <v/>
      </c>
      <c r="AD27" s="50" t="str">
        <f>IF(AND('Mapa final'!$Y$18="Media",'Mapa final'!$AA$18="Mayor"),CONCATENATE("R2C",'Mapa final'!$O$18),"")</f>
        <v/>
      </c>
      <c r="AE27" s="50" t="str">
        <f>IF(AND('Mapa final'!$Y$19="Media",'Mapa final'!$AA$19="Mayor"),CONCATENATE("R2C",'Mapa final'!$O$19),"")</f>
        <v/>
      </c>
      <c r="AF27" s="50" t="str">
        <f>IF(AND('Mapa final'!$Y$20="Media",'Mapa final'!$AA$20="Mayor"),CONCATENATE("R2C",'Mapa final'!$O$20),"")</f>
        <v/>
      </c>
      <c r="AG27" s="51" t="str">
        <f>IF(AND('Mapa final'!$Y$21="Media",'Mapa final'!$AA$21="Mayor"),CONCATENATE("R2C",'Mapa final'!$O$21),"")</f>
        <v/>
      </c>
      <c r="AH27" s="52" t="str">
        <f>IF(AND('Mapa final'!$Y$16="Media",'Mapa final'!$AA$16="Catastrófico"),CONCATENATE("R2C",'Mapa final'!$O$16),"")</f>
        <v/>
      </c>
      <c r="AI27" s="53" t="str">
        <f>IF(AND('Mapa final'!$Y$17="Media",'Mapa final'!$AA$17="Catastrófico"),CONCATENATE("R2C",'Mapa final'!$O$17),"")</f>
        <v/>
      </c>
      <c r="AJ27" s="53" t="str">
        <f>IF(AND('Mapa final'!$Y$18="Media",'Mapa final'!$AA$18="Catastrófico"),CONCATENATE("R2C",'Mapa final'!$O$18),"")</f>
        <v/>
      </c>
      <c r="AK27" s="53" t="str">
        <f>IF(AND('Mapa final'!$Y$19="Media",'Mapa final'!$AA$19="Catastrófico"),CONCATENATE("R2C",'Mapa final'!$O$19),"")</f>
        <v/>
      </c>
      <c r="AL27" s="53" t="str">
        <f>IF(AND('Mapa final'!$Y$20="Media",'Mapa final'!$AA$20="Catastrófico"),CONCATENATE("R2C",'Mapa final'!$O$20),"")</f>
        <v/>
      </c>
      <c r="AM27" s="54" t="str">
        <f>IF(AND('Mapa final'!$Y$21="Media",'Mapa final'!$AA$21="Catastrófico"),CONCATENATE("R2C",'Mapa final'!$O$21),"")</f>
        <v/>
      </c>
      <c r="AN27" s="80"/>
      <c r="AO27" s="406"/>
      <c r="AP27" s="407"/>
      <c r="AQ27" s="407"/>
      <c r="AR27" s="407"/>
      <c r="AS27" s="407"/>
      <c r="AT27" s="408"/>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row>
    <row r="28" spans="1:76" ht="15" customHeight="1" x14ac:dyDescent="0.25">
      <c r="A28" s="80"/>
      <c r="B28" s="325"/>
      <c r="C28" s="325"/>
      <c r="D28" s="326"/>
      <c r="E28" s="366"/>
      <c r="F28" s="367"/>
      <c r="G28" s="367"/>
      <c r="H28" s="367"/>
      <c r="I28" s="368"/>
      <c r="J28" s="64" t="str">
        <f>IF(AND('Mapa final'!$Y$22="Media",'Mapa final'!$AA$22="Leve"),CONCATENATE("R3C",'Mapa final'!$O$22),"")</f>
        <v/>
      </c>
      <c r="K28" s="65" t="str">
        <f>IF(AND('Mapa final'!$Y$23="Media",'Mapa final'!$AA$23="Leve"),CONCATENATE("R3C",'Mapa final'!$O$23),"")</f>
        <v/>
      </c>
      <c r="L28" s="65" t="str">
        <f>IF(AND('Mapa final'!$Y$24="Media",'Mapa final'!$AA$24="Leve"),CONCATENATE("R3C",'Mapa final'!$O$24),"")</f>
        <v/>
      </c>
      <c r="M28" s="65" t="str">
        <f>IF(AND('Mapa final'!$Y$25="Media",'Mapa final'!$AA$25="Leve"),CONCATENATE("R3C",'Mapa final'!$O$25),"")</f>
        <v/>
      </c>
      <c r="N28" s="65" t="str">
        <f>IF(AND('Mapa final'!$Y$26="Media",'Mapa final'!$AA$26="Leve"),CONCATENATE("R3C",'Mapa final'!$O$26),"")</f>
        <v/>
      </c>
      <c r="O28" s="66" t="str">
        <f>IF(AND('Mapa final'!$Y$27="Media",'Mapa final'!$AA$27="Leve"),CONCATENATE("R3C",'Mapa final'!$O$27),"")</f>
        <v/>
      </c>
      <c r="P28" s="64" t="str">
        <f>IF(AND('Mapa final'!$Y$22="Media",'Mapa final'!$AA$22="Menor"),CONCATENATE("R3C",'Mapa final'!$O$22),"")</f>
        <v/>
      </c>
      <c r="Q28" s="65" t="str">
        <f>IF(AND('Mapa final'!$Y$23="Media",'Mapa final'!$AA$23="Menor"),CONCATENATE("R3C",'Mapa final'!$O$23),"")</f>
        <v/>
      </c>
      <c r="R28" s="65" t="str">
        <f>IF(AND('Mapa final'!$Y$24="Media",'Mapa final'!$AA$24="Menor"),CONCATENATE("R3C",'Mapa final'!$O$24),"")</f>
        <v/>
      </c>
      <c r="S28" s="65" t="str">
        <f>IF(AND('Mapa final'!$Y$25="Media",'Mapa final'!$AA$25="Menor"),CONCATENATE("R3C",'Mapa final'!$O$25),"")</f>
        <v/>
      </c>
      <c r="T28" s="65" t="str">
        <f>IF(AND('Mapa final'!$Y$26="Media",'Mapa final'!$AA$26="Menor"),CONCATENATE("R3C",'Mapa final'!$O$26),"")</f>
        <v/>
      </c>
      <c r="U28" s="66" t="str">
        <f>IF(AND('Mapa final'!$Y$27="Media",'Mapa final'!$AA$27="Menor"),CONCATENATE("R3C",'Mapa final'!$O$27),"")</f>
        <v/>
      </c>
      <c r="V28" s="64" t="str">
        <f>IF(AND('Mapa final'!$Y$22="Media",'Mapa final'!$AA$22="Moderado"),CONCATENATE("R3C",'Mapa final'!$O$22),"")</f>
        <v/>
      </c>
      <c r="W28" s="65" t="str">
        <f>IF(AND('Mapa final'!$Y$23="Media",'Mapa final'!$AA$23="Moderado"),CONCATENATE("R3C",'Mapa final'!$O$23),"")</f>
        <v/>
      </c>
      <c r="X28" s="65" t="str">
        <f>IF(AND('Mapa final'!$Y$24="Media",'Mapa final'!$AA$24="Moderado"),CONCATENATE("R3C",'Mapa final'!$O$24),"")</f>
        <v/>
      </c>
      <c r="Y28" s="65" t="str">
        <f>IF(AND('Mapa final'!$Y$25="Media",'Mapa final'!$AA$25="Moderado"),CONCATENATE("R3C",'Mapa final'!$O$25),"")</f>
        <v/>
      </c>
      <c r="Z28" s="65" t="str">
        <f>IF(AND('Mapa final'!$Y$26="Media",'Mapa final'!$AA$26="Moderado"),CONCATENATE("R3C",'Mapa final'!$O$26),"")</f>
        <v/>
      </c>
      <c r="AA28" s="66" t="str">
        <f>IF(AND('Mapa final'!$Y$27="Media",'Mapa final'!$AA$27="Moderado"),CONCATENATE("R3C",'Mapa final'!$O$27),"")</f>
        <v/>
      </c>
      <c r="AB28" s="49" t="str">
        <f>IF(AND('Mapa final'!$Y$22="Media",'Mapa final'!$AA$22="Mayor"),CONCATENATE("R3C",'Mapa final'!$O$22),"")</f>
        <v/>
      </c>
      <c r="AC28" s="50" t="str">
        <f>IF(AND('Mapa final'!$Y$23="Media",'Mapa final'!$AA$23="Mayor"),CONCATENATE("R3C",'Mapa final'!$O$23),"")</f>
        <v/>
      </c>
      <c r="AD28" s="50" t="str">
        <f>IF(AND('Mapa final'!$Y$24="Media",'Mapa final'!$AA$24="Mayor"),CONCATENATE("R3C",'Mapa final'!$O$24),"")</f>
        <v/>
      </c>
      <c r="AE28" s="50" t="str">
        <f>IF(AND('Mapa final'!$Y$25="Media",'Mapa final'!$AA$25="Mayor"),CONCATENATE("R3C",'Mapa final'!$O$25),"")</f>
        <v/>
      </c>
      <c r="AF28" s="50" t="str">
        <f>IF(AND('Mapa final'!$Y$26="Media",'Mapa final'!$AA$26="Mayor"),CONCATENATE("R3C",'Mapa final'!$O$26),"")</f>
        <v/>
      </c>
      <c r="AG28" s="51" t="str">
        <f>IF(AND('Mapa final'!$Y$27="Media",'Mapa final'!$AA$27="Mayor"),CONCATENATE("R3C",'Mapa final'!$O$27),"")</f>
        <v/>
      </c>
      <c r="AH28" s="52" t="str">
        <f>IF(AND('Mapa final'!$Y$22="Media",'Mapa final'!$AA$22="Catastrófico"),CONCATENATE("R3C",'Mapa final'!$O$22),"")</f>
        <v/>
      </c>
      <c r="AI28" s="53" t="str">
        <f>IF(AND('Mapa final'!$Y$23="Media",'Mapa final'!$AA$23="Catastrófico"),CONCATENATE("R3C",'Mapa final'!$O$23),"")</f>
        <v/>
      </c>
      <c r="AJ28" s="53" t="str">
        <f>IF(AND('Mapa final'!$Y$24="Media",'Mapa final'!$AA$24="Catastrófico"),CONCATENATE("R3C",'Mapa final'!$O$24),"")</f>
        <v/>
      </c>
      <c r="AK28" s="53" t="str">
        <f>IF(AND('Mapa final'!$Y$25="Media",'Mapa final'!$AA$25="Catastrófico"),CONCATENATE("R3C",'Mapa final'!$O$25),"")</f>
        <v/>
      </c>
      <c r="AL28" s="53" t="str">
        <f>IF(AND('Mapa final'!$Y$26="Media",'Mapa final'!$AA$26="Catastrófico"),CONCATENATE("R3C",'Mapa final'!$O$26),"")</f>
        <v/>
      </c>
      <c r="AM28" s="54" t="str">
        <f>IF(AND('Mapa final'!$Y$27="Media",'Mapa final'!$AA$27="Catastrófico"),CONCATENATE("R3C",'Mapa final'!$O$27),"")</f>
        <v/>
      </c>
      <c r="AN28" s="80"/>
      <c r="AO28" s="406"/>
      <c r="AP28" s="407"/>
      <c r="AQ28" s="407"/>
      <c r="AR28" s="407"/>
      <c r="AS28" s="407"/>
      <c r="AT28" s="408"/>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row>
    <row r="29" spans="1:76" ht="15" customHeight="1" x14ac:dyDescent="0.25">
      <c r="A29" s="80"/>
      <c r="B29" s="325"/>
      <c r="C29" s="325"/>
      <c r="D29" s="326"/>
      <c r="E29" s="366"/>
      <c r="F29" s="367"/>
      <c r="G29" s="367"/>
      <c r="H29" s="367"/>
      <c r="I29" s="368"/>
      <c r="J29" s="64" t="str">
        <f>IF(AND('Mapa final'!$Y$28="Media",'Mapa final'!$AA$28="Leve"),CONCATENATE("R4C",'Mapa final'!$O$28),"")</f>
        <v/>
      </c>
      <c r="K29" s="65" t="str">
        <f>IF(AND('Mapa final'!$Y$29="Media",'Mapa final'!$AA$29="Leve"),CONCATENATE("R4C",'Mapa final'!$O$29),"")</f>
        <v/>
      </c>
      <c r="L29" s="65" t="str">
        <f>IF(AND('Mapa final'!$Y$30="Media",'Mapa final'!$AA$30="Leve"),CONCATENATE("R4C",'Mapa final'!$O$30),"")</f>
        <v/>
      </c>
      <c r="M29" s="65" t="str">
        <f>IF(AND('Mapa final'!$Y$31="Media",'Mapa final'!$AA$31="Leve"),CONCATENATE("R4C",'Mapa final'!$O$31),"")</f>
        <v/>
      </c>
      <c r="N29" s="65" t="str">
        <f>IF(AND('Mapa final'!$Y$32="Media",'Mapa final'!$AA$32="Leve"),CONCATENATE("R4C",'Mapa final'!$O$32),"")</f>
        <v/>
      </c>
      <c r="O29" s="66" t="str">
        <f>IF(AND('Mapa final'!$Y$33="Media",'Mapa final'!$AA$33="Leve"),CONCATENATE("R4C",'Mapa final'!$O$33),"")</f>
        <v/>
      </c>
      <c r="P29" s="64" t="str">
        <f>IF(AND('Mapa final'!$Y$28="Media",'Mapa final'!$AA$28="Menor"),CONCATENATE("R4C",'Mapa final'!$O$28),"")</f>
        <v/>
      </c>
      <c r="Q29" s="65" t="str">
        <f>IF(AND('Mapa final'!$Y$29="Media",'Mapa final'!$AA$29="Menor"),CONCATENATE("R4C",'Mapa final'!$O$29),"")</f>
        <v/>
      </c>
      <c r="R29" s="65" t="str">
        <f>IF(AND('Mapa final'!$Y$30="Media",'Mapa final'!$AA$30="Menor"),CONCATENATE("R4C",'Mapa final'!$O$30),"")</f>
        <v/>
      </c>
      <c r="S29" s="65" t="str">
        <f>IF(AND('Mapa final'!$Y$31="Media",'Mapa final'!$AA$31="Menor"),CONCATENATE("R4C",'Mapa final'!$O$31),"")</f>
        <v/>
      </c>
      <c r="T29" s="65" t="str">
        <f>IF(AND('Mapa final'!$Y$32="Media",'Mapa final'!$AA$32="Menor"),CONCATENATE("R4C",'Mapa final'!$O$32),"")</f>
        <v/>
      </c>
      <c r="U29" s="66" t="str">
        <f>IF(AND('Mapa final'!$Y$33="Media",'Mapa final'!$AA$33="Menor"),CONCATENATE("R4C",'Mapa final'!$O$33),"")</f>
        <v/>
      </c>
      <c r="V29" s="64" t="str">
        <f>IF(AND('Mapa final'!$Y$28="Media",'Mapa final'!$AA$28="Moderado"),CONCATENATE("R4C",'Mapa final'!$O$28),"")</f>
        <v/>
      </c>
      <c r="W29" s="65" t="str">
        <f>IF(AND('Mapa final'!$Y$29="Media",'Mapa final'!$AA$29="Moderado"),CONCATENATE("R4C",'Mapa final'!$O$29),"")</f>
        <v/>
      </c>
      <c r="X29" s="65" t="str">
        <f>IF(AND('Mapa final'!$Y$30="Media",'Mapa final'!$AA$30="Moderado"),CONCATENATE("R4C",'Mapa final'!$O$30),"")</f>
        <v/>
      </c>
      <c r="Y29" s="65" t="str">
        <f>IF(AND('Mapa final'!$Y$31="Media",'Mapa final'!$AA$31="Moderado"),CONCATENATE("R4C",'Mapa final'!$O$31),"")</f>
        <v/>
      </c>
      <c r="Z29" s="65" t="str">
        <f>IF(AND('Mapa final'!$Y$32="Media",'Mapa final'!$AA$32="Moderado"),CONCATENATE("R4C",'Mapa final'!$O$32),"")</f>
        <v/>
      </c>
      <c r="AA29" s="66" t="str">
        <f>IF(AND('Mapa final'!$Y$33="Media",'Mapa final'!$AA$33="Moderado"),CONCATENATE("R4C",'Mapa final'!$O$33),"")</f>
        <v/>
      </c>
      <c r="AB29" s="49" t="str">
        <f>IF(AND('Mapa final'!$Y$28="Media",'Mapa final'!$AA$28="Mayor"),CONCATENATE("R4C",'Mapa final'!$O$28),"")</f>
        <v/>
      </c>
      <c r="AC29" s="50" t="str">
        <f>IF(AND('Mapa final'!$Y$29="Media",'Mapa final'!$AA$29="Mayor"),CONCATENATE("R4C",'Mapa final'!$O$29),"")</f>
        <v/>
      </c>
      <c r="AD29" s="50" t="str">
        <f>IF(AND('Mapa final'!$Y$30="Media",'Mapa final'!$AA$30="Mayor"),CONCATENATE("R4C",'Mapa final'!$O$30),"")</f>
        <v/>
      </c>
      <c r="AE29" s="50" t="str">
        <f>IF(AND('Mapa final'!$Y$31="Media",'Mapa final'!$AA$31="Mayor"),CONCATENATE("R4C",'Mapa final'!$O$31),"")</f>
        <v/>
      </c>
      <c r="AF29" s="50" t="str">
        <f>IF(AND('Mapa final'!$Y$32="Media",'Mapa final'!$AA$32="Mayor"),CONCATENATE("R4C",'Mapa final'!$O$32),"")</f>
        <v/>
      </c>
      <c r="AG29" s="51" t="str">
        <f>IF(AND('Mapa final'!$Y$33="Media",'Mapa final'!$AA$33="Mayor"),CONCATENATE("R4C",'Mapa final'!$O$33),"")</f>
        <v/>
      </c>
      <c r="AH29" s="52" t="str">
        <f>IF(AND('Mapa final'!$Y$28="Media",'Mapa final'!$AA$28="Catastrófico"),CONCATENATE("R4C",'Mapa final'!$O$28),"")</f>
        <v/>
      </c>
      <c r="AI29" s="53" t="str">
        <f>IF(AND('Mapa final'!$Y$29="Media",'Mapa final'!$AA$29="Catastrófico"),CONCATENATE("R4C",'Mapa final'!$O$29),"")</f>
        <v/>
      </c>
      <c r="AJ29" s="53" t="str">
        <f>IF(AND('Mapa final'!$Y$30="Media",'Mapa final'!$AA$30="Catastrófico"),CONCATENATE("R4C",'Mapa final'!$O$30),"")</f>
        <v/>
      </c>
      <c r="AK29" s="53" t="str">
        <f>IF(AND('Mapa final'!$Y$31="Media",'Mapa final'!$AA$31="Catastrófico"),CONCATENATE("R4C",'Mapa final'!$O$31),"")</f>
        <v/>
      </c>
      <c r="AL29" s="53" t="str">
        <f>IF(AND('Mapa final'!$Y$32="Media",'Mapa final'!$AA$32="Catastrófico"),CONCATENATE("R4C",'Mapa final'!$O$32),"")</f>
        <v/>
      </c>
      <c r="AM29" s="54" t="str">
        <f>IF(AND('Mapa final'!$Y$33="Media",'Mapa final'!$AA$33="Catastrófico"),CONCATENATE("R4C",'Mapa final'!$O$33),"")</f>
        <v/>
      </c>
      <c r="AN29" s="80"/>
      <c r="AO29" s="406"/>
      <c r="AP29" s="407"/>
      <c r="AQ29" s="407"/>
      <c r="AR29" s="407"/>
      <c r="AS29" s="407"/>
      <c r="AT29" s="408"/>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row>
    <row r="30" spans="1:76" ht="15" customHeight="1" x14ac:dyDescent="0.25">
      <c r="A30" s="80"/>
      <c r="B30" s="325"/>
      <c r="C30" s="325"/>
      <c r="D30" s="326"/>
      <c r="E30" s="366"/>
      <c r="F30" s="367"/>
      <c r="G30" s="367"/>
      <c r="H30" s="367"/>
      <c r="I30" s="368"/>
      <c r="J30" s="64" t="str">
        <f>IF(AND('Mapa final'!$Y$34="Media",'Mapa final'!$AA$34="Leve"),CONCATENATE("R5C",'Mapa final'!$O$34),"")</f>
        <v/>
      </c>
      <c r="K30" s="65" t="str">
        <f>IF(AND('Mapa final'!$Y$35="Media",'Mapa final'!$AA$35="Leve"),CONCATENATE("R5C",'Mapa final'!$O$35),"")</f>
        <v/>
      </c>
      <c r="L30" s="65" t="str">
        <f>IF(AND('Mapa final'!$Y$36="Media",'Mapa final'!$AA$36="Leve"),CONCATENATE("R5C",'Mapa final'!$O$36),"")</f>
        <v/>
      </c>
      <c r="M30" s="65" t="str">
        <f>IF(AND('Mapa final'!$Y$37="Media",'Mapa final'!$AA$37="Leve"),CONCATENATE("R5C",'Mapa final'!$O$37),"")</f>
        <v/>
      </c>
      <c r="N30" s="65" t="str">
        <f>IF(AND('Mapa final'!$Y$38="Media",'Mapa final'!$AA$38="Leve"),CONCATENATE("R5C",'Mapa final'!$O$38),"")</f>
        <v/>
      </c>
      <c r="O30" s="66" t="str">
        <f>IF(AND('Mapa final'!$Y$39="Media",'Mapa final'!$AA$39="Leve"),CONCATENATE("R5C",'Mapa final'!$O$39),"")</f>
        <v/>
      </c>
      <c r="P30" s="64" t="str">
        <f>IF(AND('Mapa final'!$Y$34="Media",'Mapa final'!$AA$34="Menor"),CONCATENATE("R5C",'Mapa final'!$O$34),"")</f>
        <v/>
      </c>
      <c r="Q30" s="65" t="str">
        <f>IF(AND('Mapa final'!$Y$35="Media",'Mapa final'!$AA$35="Menor"),CONCATENATE("R5C",'Mapa final'!$O$35),"")</f>
        <v/>
      </c>
      <c r="R30" s="65" t="str">
        <f>IF(AND('Mapa final'!$Y$36="Media",'Mapa final'!$AA$36="Menor"),CONCATENATE("R5C",'Mapa final'!$O$36),"")</f>
        <v/>
      </c>
      <c r="S30" s="65" t="str">
        <f>IF(AND('Mapa final'!$Y$37="Media",'Mapa final'!$AA$37="Menor"),CONCATENATE("R5C",'Mapa final'!$O$37),"")</f>
        <v/>
      </c>
      <c r="T30" s="65" t="str">
        <f>IF(AND('Mapa final'!$Y$38="Media",'Mapa final'!$AA$38="Menor"),CONCATENATE("R5C",'Mapa final'!$O$38),"")</f>
        <v/>
      </c>
      <c r="U30" s="66" t="str">
        <f>IF(AND('Mapa final'!$Y$39="Media",'Mapa final'!$AA$39="Menor"),CONCATENATE("R5C",'Mapa final'!$O$39),"")</f>
        <v/>
      </c>
      <c r="V30" s="64" t="str">
        <f>IF(AND('Mapa final'!$Y$34="Media",'Mapa final'!$AA$34="Moderado"),CONCATENATE("R5C",'Mapa final'!$O$34),"")</f>
        <v/>
      </c>
      <c r="W30" s="65" t="str">
        <f>IF(AND('Mapa final'!$Y$35="Media",'Mapa final'!$AA$35="Moderado"),CONCATENATE("R5C",'Mapa final'!$O$35),"")</f>
        <v/>
      </c>
      <c r="X30" s="65" t="str">
        <f>IF(AND('Mapa final'!$Y$36="Media",'Mapa final'!$AA$36="Moderado"),CONCATENATE("R5C",'Mapa final'!$O$36),"")</f>
        <v/>
      </c>
      <c r="Y30" s="65" t="str">
        <f>IF(AND('Mapa final'!$Y$37="Media",'Mapa final'!$AA$37="Moderado"),CONCATENATE("R5C",'Mapa final'!$O$37),"")</f>
        <v/>
      </c>
      <c r="Z30" s="65" t="str">
        <f>IF(AND('Mapa final'!$Y$38="Media",'Mapa final'!$AA$38="Moderado"),CONCATENATE("R5C",'Mapa final'!$O$38),"")</f>
        <v/>
      </c>
      <c r="AA30" s="66" t="str">
        <f>IF(AND('Mapa final'!$Y$39="Media",'Mapa final'!$AA$39="Moderado"),CONCATENATE("R5C",'Mapa final'!$O$39),"")</f>
        <v/>
      </c>
      <c r="AB30" s="49" t="str">
        <f>IF(AND('Mapa final'!$Y$34="Media",'Mapa final'!$AA$34="Mayor"),CONCATENATE("R5C",'Mapa final'!$O$34),"")</f>
        <v/>
      </c>
      <c r="AC30" s="50" t="str">
        <f>IF(AND('Mapa final'!$Y$35="Media",'Mapa final'!$AA$35="Mayor"),CONCATENATE("R5C",'Mapa final'!$O$35),"")</f>
        <v/>
      </c>
      <c r="AD30" s="50" t="str">
        <f>IF(AND('Mapa final'!$Y$36="Media",'Mapa final'!$AA$36="Mayor"),CONCATENATE("R5C",'Mapa final'!$O$36),"")</f>
        <v/>
      </c>
      <c r="AE30" s="50" t="str">
        <f>IF(AND('Mapa final'!$Y$37="Media",'Mapa final'!$AA$37="Mayor"),CONCATENATE("R5C",'Mapa final'!$O$37),"")</f>
        <v/>
      </c>
      <c r="AF30" s="50" t="str">
        <f>IF(AND('Mapa final'!$Y$38="Media",'Mapa final'!$AA$38="Mayor"),CONCATENATE("R5C",'Mapa final'!$O$38),"")</f>
        <v/>
      </c>
      <c r="AG30" s="51" t="str">
        <f>IF(AND('Mapa final'!$Y$39="Media",'Mapa final'!$AA$39="Mayor"),CONCATENATE("R5C",'Mapa final'!$O$39),"")</f>
        <v/>
      </c>
      <c r="AH30" s="52" t="str">
        <f>IF(AND('Mapa final'!$Y$34="Media",'Mapa final'!$AA$34="Catastrófico"),CONCATENATE("R5C",'Mapa final'!$O$34),"")</f>
        <v/>
      </c>
      <c r="AI30" s="53" t="str">
        <f>IF(AND('Mapa final'!$Y$35="Media",'Mapa final'!$AA$35="Catastrófico"),CONCATENATE("R5C",'Mapa final'!$O$35),"")</f>
        <v/>
      </c>
      <c r="AJ30" s="53" t="str">
        <f>IF(AND('Mapa final'!$Y$36="Media",'Mapa final'!$AA$36="Catastrófico"),CONCATENATE("R5C",'Mapa final'!$O$36),"")</f>
        <v/>
      </c>
      <c r="AK30" s="53" t="str">
        <f>IF(AND('Mapa final'!$Y$37="Media",'Mapa final'!$AA$37="Catastrófico"),CONCATENATE("R5C",'Mapa final'!$O$37),"")</f>
        <v/>
      </c>
      <c r="AL30" s="53" t="str">
        <f>IF(AND('Mapa final'!$Y$38="Media",'Mapa final'!$AA$38="Catastrófico"),CONCATENATE("R5C",'Mapa final'!$O$38),"")</f>
        <v/>
      </c>
      <c r="AM30" s="54" t="str">
        <f>IF(AND('Mapa final'!$Y$39="Media",'Mapa final'!$AA$39="Catastrófico"),CONCATENATE("R5C",'Mapa final'!$O$39),"")</f>
        <v/>
      </c>
      <c r="AN30" s="80"/>
      <c r="AO30" s="406"/>
      <c r="AP30" s="407"/>
      <c r="AQ30" s="407"/>
      <c r="AR30" s="407"/>
      <c r="AS30" s="407"/>
      <c r="AT30" s="408"/>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row>
    <row r="31" spans="1:76" ht="15" customHeight="1" x14ac:dyDescent="0.25">
      <c r="A31" s="80"/>
      <c r="B31" s="325"/>
      <c r="C31" s="325"/>
      <c r="D31" s="326"/>
      <c r="E31" s="366"/>
      <c r="F31" s="367"/>
      <c r="G31" s="367"/>
      <c r="H31" s="367"/>
      <c r="I31" s="368"/>
      <c r="J31" s="64" t="str">
        <f>IF(AND('Mapa final'!$Y$40="Media",'Mapa final'!$AA$40="Leve"),CONCATENATE("R6C",'Mapa final'!$O$40),"")</f>
        <v/>
      </c>
      <c r="K31" s="65" t="str">
        <f>IF(AND('Mapa final'!$Y$41="Media",'Mapa final'!$AA$41="Leve"),CONCATENATE("R6C",'Mapa final'!$O$41),"")</f>
        <v/>
      </c>
      <c r="L31" s="65" t="str">
        <f>IF(AND('Mapa final'!$Y$42="Media",'Mapa final'!$AA$42="Leve"),CONCATENATE("R6C",'Mapa final'!$O$42),"")</f>
        <v/>
      </c>
      <c r="M31" s="65" t="str">
        <f>IF(AND('Mapa final'!$Y$43="Media",'Mapa final'!$AA$43="Leve"),CONCATENATE("R6C",'Mapa final'!$O$43),"")</f>
        <v/>
      </c>
      <c r="N31" s="65" t="str">
        <f>IF(AND('Mapa final'!$Y$44="Media",'Mapa final'!$AA$44="Leve"),CONCATENATE("R6C",'Mapa final'!$O$44),"")</f>
        <v/>
      </c>
      <c r="O31" s="66" t="str">
        <f>IF(AND('Mapa final'!$Y$45="Media",'Mapa final'!$AA$45="Leve"),CONCATENATE("R6C",'Mapa final'!$O$45),"")</f>
        <v/>
      </c>
      <c r="P31" s="64" t="str">
        <f>IF(AND('Mapa final'!$Y$40="Media",'Mapa final'!$AA$40="Menor"),CONCATENATE("R6C",'Mapa final'!$O$40),"")</f>
        <v/>
      </c>
      <c r="Q31" s="65" t="str">
        <f>IF(AND('Mapa final'!$Y$41="Media",'Mapa final'!$AA$41="Menor"),CONCATENATE("R6C",'Mapa final'!$O$41),"")</f>
        <v/>
      </c>
      <c r="R31" s="65" t="str">
        <f>IF(AND('Mapa final'!$Y$42="Media",'Mapa final'!$AA$42="Menor"),CONCATENATE("R6C",'Mapa final'!$O$42),"")</f>
        <v/>
      </c>
      <c r="S31" s="65" t="str">
        <f>IF(AND('Mapa final'!$Y$43="Media",'Mapa final'!$AA$43="Menor"),CONCATENATE("R6C",'Mapa final'!$O$43),"")</f>
        <v/>
      </c>
      <c r="T31" s="65" t="str">
        <f>IF(AND('Mapa final'!$Y$44="Media",'Mapa final'!$AA$44="Menor"),CONCATENATE("R6C",'Mapa final'!$O$44),"")</f>
        <v/>
      </c>
      <c r="U31" s="66" t="str">
        <f>IF(AND('Mapa final'!$Y$45="Media",'Mapa final'!$AA$45="Menor"),CONCATENATE("R6C",'Mapa final'!$O$45),"")</f>
        <v/>
      </c>
      <c r="V31" s="64" t="str">
        <f>IF(AND('Mapa final'!$Y$40="Media",'Mapa final'!$AA$40="Moderado"),CONCATENATE("R6C",'Mapa final'!$O$40),"")</f>
        <v/>
      </c>
      <c r="W31" s="65" t="str">
        <f>IF(AND('Mapa final'!$Y$41="Media",'Mapa final'!$AA$41="Moderado"),CONCATENATE("R6C",'Mapa final'!$O$41),"")</f>
        <v/>
      </c>
      <c r="X31" s="65" t="str">
        <f>IF(AND('Mapa final'!$Y$42="Media",'Mapa final'!$AA$42="Moderado"),CONCATENATE("R6C",'Mapa final'!$O$42),"")</f>
        <v/>
      </c>
      <c r="Y31" s="65" t="str">
        <f>IF(AND('Mapa final'!$Y$43="Media",'Mapa final'!$AA$43="Moderado"),CONCATENATE("R6C",'Mapa final'!$O$43),"")</f>
        <v/>
      </c>
      <c r="Z31" s="65" t="str">
        <f>IF(AND('Mapa final'!$Y$44="Media",'Mapa final'!$AA$44="Moderado"),CONCATENATE("R6C",'Mapa final'!$O$44),"")</f>
        <v/>
      </c>
      <c r="AA31" s="66" t="str">
        <f>IF(AND('Mapa final'!$Y$45="Media",'Mapa final'!$AA$45="Moderado"),CONCATENATE("R6C",'Mapa final'!$O$45),"")</f>
        <v/>
      </c>
      <c r="AB31" s="49" t="str">
        <f>IF(AND('Mapa final'!$Y$40="Media",'Mapa final'!$AA$40="Mayor"),CONCATENATE("R6C",'Mapa final'!$O$40),"")</f>
        <v/>
      </c>
      <c r="AC31" s="50" t="str">
        <f>IF(AND('Mapa final'!$Y$41="Media",'Mapa final'!$AA$41="Mayor"),CONCATENATE("R6C",'Mapa final'!$O$41),"")</f>
        <v/>
      </c>
      <c r="AD31" s="50" t="str">
        <f>IF(AND('Mapa final'!$Y$42="Media",'Mapa final'!$AA$42="Mayor"),CONCATENATE("R6C",'Mapa final'!$O$42),"")</f>
        <v/>
      </c>
      <c r="AE31" s="50" t="str">
        <f>IF(AND('Mapa final'!$Y$43="Media",'Mapa final'!$AA$43="Mayor"),CONCATENATE("R6C",'Mapa final'!$O$43),"")</f>
        <v/>
      </c>
      <c r="AF31" s="50" t="str">
        <f>IF(AND('Mapa final'!$Y$44="Media",'Mapa final'!$AA$44="Mayor"),CONCATENATE("R6C",'Mapa final'!$O$44),"")</f>
        <v/>
      </c>
      <c r="AG31" s="51" t="str">
        <f>IF(AND('Mapa final'!$Y$45="Media",'Mapa final'!$AA$45="Mayor"),CONCATENATE("R6C",'Mapa final'!$O$45),"")</f>
        <v/>
      </c>
      <c r="AH31" s="52" t="str">
        <f>IF(AND('Mapa final'!$Y$40="Media",'Mapa final'!$AA$40="Catastrófico"),CONCATENATE("R6C",'Mapa final'!$O$40),"")</f>
        <v/>
      </c>
      <c r="AI31" s="53" t="str">
        <f>IF(AND('Mapa final'!$Y$41="Media",'Mapa final'!$AA$41="Catastrófico"),CONCATENATE("R6C",'Mapa final'!$O$41),"")</f>
        <v/>
      </c>
      <c r="AJ31" s="53" t="str">
        <f>IF(AND('Mapa final'!$Y$42="Media",'Mapa final'!$AA$42="Catastrófico"),CONCATENATE("R6C",'Mapa final'!$O$42),"")</f>
        <v/>
      </c>
      <c r="AK31" s="53" t="str">
        <f>IF(AND('Mapa final'!$Y$43="Media",'Mapa final'!$AA$43="Catastrófico"),CONCATENATE("R6C",'Mapa final'!$O$43),"")</f>
        <v/>
      </c>
      <c r="AL31" s="53" t="str">
        <f>IF(AND('Mapa final'!$Y$44="Media",'Mapa final'!$AA$44="Catastrófico"),CONCATENATE("R6C",'Mapa final'!$O$44),"")</f>
        <v/>
      </c>
      <c r="AM31" s="54" t="str">
        <f>IF(AND('Mapa final'!$Y$45="Media",'Mapa final'!$AA$45="Catastrófico"),CONCATENATE("R6C",'Mapa final'!$O$45),"")</f>
        <v/>
      </c>
      <c r="AN31" s="80"/>
      <c r="AO31" s="406"/>
      <c r="AP31" s="407"/>
      <c r="AQ31" s="407"/>
      <c r="AR31" s="407"/>
      <c r="AS31" s="407"/>
      <c r="AT31" s="408"/>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row>
    <row r="32" spans="1:76" ht="15" customHeight="1" x14ac:dyDescent="0.25">
      <c r="A32" s="80"/>
      <c r="B32" s="325"/>
      <c r="C32" s="325"/>
      <c r="D32" s="326"/>
      <c r="E32" s="366"/>
      <c r="F32" s="367"/>
      <c r="G32" s="367"/>
      <c r="H32" s="367"/>
      <c r="I32" s="368"/>
      <c r="J32" s="64" t="str">
        <f>IF(AND('Mapa final'!$Y$46="Media",'Mapa final'!$AA$46="Leve"),CONCATENATE("R7C",'Mapa final'!$O$46),"")</f>
        <v/>
      </c>
      <c r="K32" s="65" t="str">
        <f>IF(AND('Mapa final'!$Y$47="Media",'Mapa final'!$AA$47="Leve"),CONCATENATE("R7C",'Mapa final'!$O$47),"")</f>
        <v/>
      </c>
      <c r="L32" s="65" t="str">
        <f>IF(AND('Mapa final'!$Y$48="Media",'Mapa final'!$AA$48="Leve"),CONCATENATE("R7C",'Mapa final'!$O$48),"")</f>
        <v/>
      </c>
      <c r="M32" s="65" t="str">
        <f>IF(AND('Mapa final'!$Y$49="Media",'Mapa final'!$AA$49="Leve"),CONCATENATE("R7C",'Mapa final'!$O$49),"")</f>
        <v/>
      </c>
      <c r="N32" s="65" t="str">
        <f>IF(AND('Mapa final'!$Y$50="Media",'Mapa final'!$AA$50="Leve"),CONCATENATE("R7C",'Mapa final'!$O$50),"")</f>
        <v/>
      </c>
      <c r="O32" s="66" t="str">
        <f>IF(AND('Mapa final'!$Y$51="Media",'Mapa final'!$AA$51="Leve"),CONCATENATE("R7C",'Mapa final'!$O$51),"")</f>
        <v/>
      </c>
      <c r="P32" s="64" t="str">
        <f>IF(AND('Mapa final'!$Y$46="Media",'Mapa final'!$AA$46="Menor"),CONCATENATE("R7C",'Mapa final'!$O$46),"")</f>
        <v/>
      </c>
      <c r="Q32" s="65" t="str">
        <f>IF(AND('Mapa final'!$Y$47="Media",'Mapa final'!$AA$47="Menor"),CONCATENATE("R7C",'Mapa final'!$O$47),"")</f>
        <v/>
      </c>
      <c r="R32" s="65" t="str">
        <f>IF(AND('Mapa final'!$Y$48="Media",'Mapa final'!$AA$48="Menor"),CONCATENATE("R7C",'Mapa final'!$O$48),"")</f>
        <v/>
      </c>
      <c r="S32" s="65" t="str">
        <f>IF(AND('Mapa final'!$Y$49="Media",'Mapa final'!$AA$49="Menor"),CONCATENATE("R7C",'Mapa final'!$O$49),"")</f>
        <v/>
      </c>
      <c r="T32" s="65" t="str">
        <f>IF(AND('Mapa final'!$Y$50="Media",'Mapa final'!$AA$50="Menor"),CONCATENATE("R7C",'Mapa final'!$O$50),"")</f>
        <v/>
      </c>
      <c r="U32" s="66" t="str">
        <f>IF(AND('Mapa final'!$Y$51="Media",'Mapa final'!$AA$51="Menor"),CONCATENATE("R7C",'Mapa final'!$O$51),"")</f>
        <v/>
      </c>
      <c r="V32" s="64" t="str">
        <f>IF(AND('Mapa final'!$Y$46="Media",'Mapa final'!$AA$46="Moderado"),CONCATENATE("R7C",'Mapa final'!$O$46),"")</f>
        <v/>
      </c>
      <c r="W32" s="65" t="str">
        <f>IF(AND('Mapa final'!$Y$47="Media",'Mapa final'!$AA$47="Moderado"),CONCATENATE("R7C",'Mapa final'!$O$47),"")</f>
        <v/>
      </c>
      <c r="X32" s="65" t="str">
        <f>IF(AND('Mapa final'!$Y$48="Media",'Mapa final'!$AA$48="Moderado"),CONCATENATE("R7C",'Mapa final'!$O$48),"")</f>
        <v/>
      </c>
      <c r="Y32" s="65" t="str">
        <f>IF(AND('Mapa final'!$Y$49="Media",'Mapa final'!$AA$49="Moderado"),CONCATENATE("R7C",'Mapa final'!$O$49),"")</f>
        <v/>
      </c>
      <c r="Z32" s="65" t="str">
        <f>IF(AND('Mapa final'!$Y$50="Media",'Mapa final'!$AA$50="Moderado"),CONCATENATE("R7C",'Mapa final'!$O$50),"")</f>
        <v/>
      </c>
      <c r="AA32" s="66" t="str">
        <f>IF(AND('Mapa final'!$Y$51="Media",'Mapa final'!$AA$51="Moderado"),CONCATENATE("R7C",'Mapa final'!$O$51),"")</f>
        <v/>
      </c>
      <c r="AB32" s="49" t="str">
        <f>IF(AND('Mapa final'!$Y$46="Media",'Mapa final'!$AA$46="Mayor"),CONCATENATE("R7C",'Mapa final'!$O$46),"")</f>
        <v/>
      </c>
      <c r="AC32" s="50" t="str">
        <f>IF(AND('Mapa final'!$Y$47="Media",'Mapa final'!$AA$47="Mayor"),CONCATENATE("R7C",'Mapa final'!$O$47),"")</f>
        <v/>
      </c>
      <c r="AD32" s="50" t="str">
        <f>IF(AND('Mapa final'!$Y$48="Media",'Mapa final'!$AA$48="Mayor"),CONCATENATE("R7C",'Mapa final'!$O$48),"")</f>
        <v/>
      </c>
      <c r="AE32" s="50" t="str">
        <f>IF(AND('Mapa final'!$Y$49="Media",'Mapa final'!$AA$49="Mayor"),CONCATENATE("R7C",'Mapa final'!$O$49),"")</f>
        <v/>
      </c>
      <c r="AF32" s="50" t="str">
        <f>IF(AND('Mapa final'!$Y$50="Media",'Mapa final'!$AA$50="Mayor"),CONCATENATE("R7C",'Mapa final'!$O$50),"")</f>
        <v/>
      </c>
      <c r="AG32" s="51" t="str">
        <f>IF(AND('Mapa final'!$Y$51="Media",'Mapa final'!$AA$51="Mayor"),CONCATENATE("R7C",'Mapa final'!$O$51),"")</f>
        <v/>
      </c>
      <c r="AH32" s="52" t="str">
        <f>IF(AND('Mapa final'!$Y$46="Media",'Mapa final'!$AA$46="Catastrófico"),CONCATENATE("R7C",'Mapa final'!$O$46),"")</f>
        <v/>
      </c>
      <c r="AI32" s="53" t="str">
        <f>IF(AND('Mapa final'!$Y$47="Media",'Mapa final'!$AA$47="Catastrófico"),CONCATENATE("R7C",'Mapa final'!$O$47),"")</f>
        <v/>
      </c>
      <c r="AJ32" s="53" t="str">
        <f>IF(AND('Mapa final'!$Y$48="Media",'Mapa final'!$AA$48="Catastrófico"),CONCATENATE("R7C",'Mapa final'!$O$48),"")</f>
        <v/>
      </c>
      <c r="AK32" s="53" t="str">
        <f>IF(AND('Mapa final'!$Y$49="Media",'Mapa final'!$AA$49="Catastrófico"),CONCATENATE("R7C",'Mapa final'!$O$49),"")</f>
        <v/>
      </c>
      <c r="AL32" s="53" t="str">
        <f>IF(AND('Mapa final'!$Y$50="Media",'Mapa final'!$AA$50="Catastrófico"),CONCATENATE("R7C",'Mapa final'!$O$50),"")</f>
        <v/>
      </c>
      <c r="AM32" s="54" t="str">
        <f>IF(AND('Mapa final'!$Y$51="Media",'Mapa final'!$AA$51="Catastrófico"),CONCATENATE("R7C",'Mapa final'!$O$51),"")</f>
        <v/>
      </c>
      <c r="AN32" s="80"/>
      <c r="AO32" s="406"/>
      <c r="AP32" s="407"/>
      <c r="AQ32" s="407"/>
      <c r="AR32" s="407"/>
      <c r="AS32" s="407"/>
      <c r="AT32" s="408"/>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row>
    <row r="33" spans="1:80" ht="15" customHeight="1" x14ac:dyDescent="0.25">
      <c r="A33" s="80"/>
      <c r="B33" s="325"/>
      <c r="C33" s="325"/>
      <c r="D33" s="326"/>
      <c r="E33" s="366"/>
      <c r="F33" s="367"/>
      <c r="G33" s="367"/>
      <c r="H33" s="367"/>
      <c r="I33" s="368"/>
      <c r="J33" s="64" t="str">
        <f>IF(AND('Mapa final'!$Y$52="Media",'Mapa final'!$AA$52="Leve"),CONCATENATE("R8C",'Mapa final'!$O$52),"")</f>
        <v/>
      </c>
      <c r="K33" s="65" t="str">
        <f>IF(AND('Mapa final'!$Y$53="Media",'Mapa final'!$AA$53="Leve"),CONCATENATE("R8C",'Mapa final'!$O$53),"")</f>
        <v/>
      </c>
      <c r="L33" s="65" t="str">
        <f>IF(AND('Mapa final'!$Y$54="Media",'Mapa final'!$AA$54="Leve"),CONCATENATE("R8C",'Mapa final'!$O$54),"")</f>
        <v/>
      </c>
      <c r="M33" s="65" t="str">
        <f>IF(AND('Mapa final'!$Y$55="Media",'Mapa final'!$AA$55="Leve"),CONCATENATE("R8C",'Mapa final'!$O$55),"")</f>
        <v/>
      </c>
      <c r="N33" s="65" t="str">
        <f>IF(AND('Mapa final'!$Y$56="Media",'Mapa final'!$AA$56="Leve"),CONCATENATE("R8C",'Mapa final'!$O$56),"")</f>
        <v/>
      </c>
      <c r="O33" s="66" t="str">
        <f>IF(AND('Mapa final'!$Y$57="Media",'Mapa final'!$AA$57="Leve"),CONCATENATE("R8C",'Mapa final'!$O$57),"")</f>
        <v/>
      </c>
      <c r="P33" s="64" t="str">
        <f>IF(AND('Mapa final'!$Y$52="Media",'Mapa final'!$AA$52="Menor"),CONCATENATE("R8C",'Mapa final'!$O$52),"")</f>
        <v/>
      </c>
      <c r="Q33" s="65" t="str">
        <f>IF(AND('Mapa final'!$Y$53="Media",'Mapa final'!$AA$53="Menor"),CONCATENATE("R8C",'Mapa final'!$O$53),"")</f>
        <v/>
      </c>
      <c r="R33" s="65" t="str">
        <f>IF(AND('Mapa final'!$Y$54="Media",'Mapa final'!$AA$54="Menor"),CONCATENATE("R8C",'Mapa final'!$O$54),"")</f>
        <v/>
      </c>
      <c r="S33" s="65" t="str">
        <f>IF(AND('Mapa final'!$Y$55="Media",'Mapa final'!$AA$55="Menor"),CONCATENATE("R8C",'Mapa final'!$O$55),"")</f>
        <v/>
      </c>
      <c r="T33" s="65" t="str">
        <f>IF(AND('Mapa final'!$Y$56="Media",'Mapa final'!$AA$56="Menor"),CONCATENATE("R8C",'Mapa final'!$O$56),"")</f>
        <v/>
      </c>
      <c r="U33" s="66" t="str">
        <f>IF(AND('Mapa final'!$Y$57="Media",'Mapa final'!$AA$57="Menor"),CONCATENATE("R8C",'Mapa final'!$O$57),"")</f>
        <v/>
      </c>
      <c r="V33" s="64" t="str">
        <f>IF(AND('Mapa final'!$Y$52="Media",'Mapa final'!$AA$52="Moderado"),CONCATENATE("R8C",'Mapa final'!$O$52),"")</f>
        <v/>
      </c>
      <c r="W33" s="65" t="str">
        <f>IF(AND('Mapa final'!$Y$53="Media",'Mapa final'!$AA$53="Moderado"),CONCATENATE("R8C",'Mapa final'!$O$53),"")</f>
        <v/>
      </c>
      <c r="X33" s="65" t="str">
        <f>IF(AND('Mapa final'!$Y$54="Media",'Mapa final'!$AA$54="Moderado"),CONCATENATE("R8C",'Mapa final'!$O$54),"")</f>
        <v/>
      </c>
      <c r="Y33" s="65" t="str">
        <f>IF(AND('Mapa final'!$Y$55="Media",'Mapa final'!$AA$55="Moderado"),CONCATENATE("R8C",'Mapa final'!$O$55),"")</f>
        <v/>
      </c>
      <c r="Z33" s="65" t="str">
        <f>IF(AND('Mapa final'!$Y$56="Media",'Mapa final'!$AA$56="Moderado"),CONCATENATE("R8C",'Mapa final'!$O$56),"")</f>
        <v/>
      </c>
      <c r="AA33" s="66" t="str">
        <f>IF(AND('Mapa final'!$Y$57="Media",'Mapa final'!$AA$57="Moderado"),CONCATENATE("R8C",'Mapa final'!$O$57),"")</f>
        <v/>
      </c>
      <c r="AB33" s="49" t="str">
        <f>IF(AND('Mapa final'!$Y$52="Media",'Mapa final'!$AA$52="Mayor"),CONCATENATE("R8C",'Mapa final'!$O$52),"")</f>
        <v/>
      </c>
      <c r="AC33" s="50" t="str">
        <f>IF(AND('Mapa final'!$Y$53="Media",'Mapa final'!$AA$53="Mayor"),CONCATENATE("R8C",'Mapa final'!$O$53),"")</f>
        <v/>
      </c>
      <c r="AD33" s="50" t="str">
        <f>IF(AND('Mapa final'!$Y$54="Media",'Mapa final'!$AA$54="Mayor"),CONCATENATE("R8C",'Mapa final'!$O$54),"")</f>
        <v/>
      </c>
      <c r="AE33" s="50" t="str">
        <f>IF(AND('Mapa final'!$Y$55="Media",'Mapa final'!$AA$55="Mayor"),CONCATENATE("R8C",'Mapa final'!$O$55),"")</f>
        <v/>
      </c>
      <c r="AF33" s="50" t="str">
        <f>IF(AND('Mapa final'!$Y$56="Media",'Mapa final'!$AA$56="Mayor"),CONCATENATE("R8C",'Mapa final'!$O$56),"")</f>
        <v/>
      </c>
      <c r="AG33" s="51" t="str">
        <f>IF(AND('Mapa final'!$Y$57="Media",'Mapa final'!$AA$57="Mayor"),CONCATENATE("R8C",'Mapa final'!$O$57),"")</f>
        <v/>
      </c>
      <c r="AH33" s="52" t="str">
        <f>IF(AND('Mapa final'!$Y$52="Media",'Mapa final'!$AA$52="Catastrófico"),CONCATENATE("R8C",'Mapa final'!$O$52),"")</f>
        <v/>
      </c>
      <c r="AI33" s="53" t="str">
        <f>IF(AND('Mapa final'!$Y$53="Media",'Mapa final'!$AA$53="Catastrófico"),CONCATENATE("R8C",'Mapa final'!$O$53),"")</f>
        <v/>
      </c>
      <c r="AJ33" s="53" t="str">
        <f>IF(AND('Mapa final'!$Y$54="Media",'Mapa final'!$AA$54="Catastrófico"),CONCATENATE("R8C",'Mapa final'!$O$54),"")</f>
        <v/>
      </c>
      <c r="AK33" s="53" t="str">
        <f>IF(AND('Mapa final'!$Y$55="Media",'Mapa final'!$AA$55="Catastrófico"),CONCATENATE("R8C",'Mapa final'!$O$55),"")</f>
        <v/>
      </c>
      <c r="AL33" s="53" t="str">
        <f>IF(AND('Mapa final'!$Y$56="Media",'Mapa final'!$AA$56="Catastrófico"),CONCATENATE("R8C",'Mapa final'!$O$56),"")</f>
        <v/>
      </c>
      <c r="AM33" s="54" t="str">
        <f>IF(AND('Mapa final'!$Y$57="Media",'Mapa final'!$AA$57="Catastrófico"),CONCATENATE("R8C",'Mapa final'!$O$57),"")</f>
        <v/>
      </c>
      <c r="AN33" s="80"/>
      <c r="AO33" s="406"/>
      <c r="AP33" s="407"/>
      <c r="AQ33" s="407"/>
      <c r="AR33" s="407"/>
      <c r="AS33" s="407"/>
      <c r="AT33" s="408"/>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row>
    <row r="34" spans="1:80" ht="15" customHeight="1" x14ac:dyDescent="0.25">
      <c r="A34" s="80"/>
      <c r="B34" s="325"/>
      <c r="C34" s="325"/>
      <c r="D34" s="326"/>
      <c r="E34" s="366"/>
      <c r="F34" s="367"/>
      <c r="G34" s="367"/>
      <c r="H34" s="367"/>
      <c r="I34" s="368"/>
      <c r="J34" s="64" t="str">
        <f>IF(AND('Mapa final'!$Y$58="Media",'Mapa final'!$AA$58="Leve"),CONCATENATE("R9C",'Mapa final'!$O$58),"")</f>
        <v/>
      </c>
      <c r="K34" s="65" t="str">
        <f>IF(AND('Mapa final'!$Y$59="Media",'Mapa final'!$AA$59="Leve"),CONCATENATE("R9C",'Mapa final'!$O$59),"")</f>
        <v/>
      </c>
      <c r="L34" s="65" t="str">
        <f>IF(AND('Mapa final'!$Y$60="Media",'Mapa final'!$AA$60="Leve"),CONCATENATE("R9C",'Mapa final'!$O$60),"")</f>
        <v/>
      </c>
      <c r="M34" s="65" t="str">
        <f>IF(AND('Mapa final'!$Y$61="Media",'Mapa final'!$AA$61="Leve"),CONCATENATE("R9C",'Mapa final'!$O$61),"")</f>
        <v/>
      </c>
      <c r="N34" s="65" t="str">
        <f>IF(AND('Mapa final'!$Y$62="Media",'Mapa final'!$AA$62="Leve"),CONCATENATE("R9C",'Mapa final'!$O$62),"")</f>
        <v/>
      </c>
      <c r="O34" s="66" t="str">
        <f>IF(AND('Mapa final'!$Y$63="Media",'Mapa final'!$AA$63="Leve"),CONCATENATE("R9C",'Mapa final'!$O$63),"")</f>
        <v/>
      </c>
      <c r="P34" s="64" t="str">
        <f>IF(AND('Mapa final'!$Y$58="Media",'Mapa final'!$AA$58="Menor"),CONCATENATE("R9C",'Mapa final'!$O$58),"")</f>
        <v/>
      </c>
      <c r="Q34" s="65" t="str">
        <f>IF(AND('Mapa final'!$Y$59="Media",'Mapa final'!$AA$59="Menor"),CONCATENATE("R9C",'Mapa final'!$O$59),"")</f>
        <v/>
      </c>
      <c r="R34" s="65" t="str">
        <f>IF(AND('Mapa final'!$Y$60="Media",'Mapa final'!$AA$60="Menor"),CONCATENATE("R9C",'Mapa final'!$O$60),"")</f>
        <v/>
      </c>
      <c r="S34" s="65" t="str">
        <f>IF(AND('Mapa final'!$Y$61="Media",'Mapa final'!$AA$61="Menor"),CONCATENATE("R9C",'Mapa final'!$O$61),"")</f>
        <v/>
      </c>
      <c r="T34" s="65" t="str">
        <f>IF(AND('Mapa final'!$Y$62="Media",'Mapa final'!$AA$62="Menor"),CONCATENATE("R9C",'Mapa final'!$O$62),"")</f>
        <v/>
      </c>
      <c r="U34" s="66" t="str">
        <f>IF(AND('Mapa final'!$Y$63="Media",'Mapa final'!$AA$63="Menor"),CONCATENATE("R9C",'Mapa final'!$O$63),"")</f>
        <v/>
      </c>
      <c r="V34" s="64" t="str">
        <f>IF(AND('Mapa final'!$Y$58="Media",'Mapa final'!$AA$58="Moderado"),CONCATENATE("R9C",'Mapa final'!$O$58),"")</f>
        <v/>
      </c>
      <c r="W34" s="65" t="str">
        <f>IF(AND('Mapa final'!$Y$59="Media",'Mapa final'!$AA$59="Moderado"),CONCATENATE("R9C",'Mapa final'!$O$59),"")</f>
        <v/>
      </c>
      <c r="X34" s="65" t="str">
        <f>IF(AND('Mapa final'!$Y$60="Media",'Mapa final'!$AA$60="Moderado"),CONCATENATE("R9C",'Mapa final'!$O$60),"")</f>
        <v/>
      </c>
      <c r="Y34" s="65" t="str">
        <f>IF(AND('Mapa final'!$Y$61="Media",'Mapa final'!$AA$61="Moderado"),CONCATENATE("R9C",'Mapa final'!$O$61),"")</f>
        <v/>
      </c>
      <c r="Z34" s="65" t="str">
        <f>IF(AND('Mapa final'!$Y$62="Media",'Mapa final'!$AA$62="Moderado"),CONCATENATE("R9C",'Mapa final'!$O$62),"")</f>
        <v/>
      </c>
      <c r="AA34" s="66" t="str">
        <f>IF(AND('Mapa final'!$Y$63="Media",'Mapa final'!$AA$63="Moderado"),CONCATENATE("R9C",'Mapa final'!$O$63),"")</f>
        <v/>
      </c>
      <c r="AB34" s="49" t="str">
        <f>IF(AND('Mapa final'!$Y$58="Media",'Mapa final'!$AA$58="Mayor"),CONCATENATE("R9C",'Mapa final'!$O$58),"")</f>
        <v/>
      </c>
      <c r="AC34" s="50" t="str">
        <f>IF(AND('Mapa final'!$Y$59="Media",'Mapa final'!$AA$59="Mayor"),CONCATENATE("R9C",'Mapa final'!$O$59),"")</f>
        <v/>
      </c>
      <c r="AD34" s="50" t="str">
        <f>IF(AND('Mapa final'!$Y$60="Media",'Mapa final'!$AA$60="Mayor"),CONCATENATE("R9C",'Mapa final'!$O$60),"")</f>
        <v/>
      </c>
      <c r="AE34" s="50" t="str">
        <f>IF(AND('Mapa final'!$Y$61="Media",'Mapa final'!$AA$61="Mayor"),CONCATENATE("R9C",'Mapa final'!$O$61),"")</f>
        <v/>
      </c>
      <c r="AF34" s="50" t="str">
        <f>IF(AND('Mapa final'!$Y$62="Media",'Mapa final'!$AA$62="Mayor"),CONCATENATE("R9C",'Mapa final'!$O$62),"")</f>
        <v/>
      </c>
      <c r="AG34" s="51" t="str">
        <f>IF(AND('Mapa final'!$Y$63="Media",'Mapa final'!$AA$63="Mayor"),CONCATENATE("R9C",'Mapa final'!$O$63),"")</f>
        <v/>
      </c>
      <c r="AH34" s="52" t="str">
        <f>IF(AND('Mapa final'!$Y$58="Media",'Mapa final'!$AA$58="Catastrófico"),CONCATENATE("R9C",'Mapa final'!$O$58),"")</f>
        <v/>
      </c>
      <c r="AI34" s="53" t="str">
        <f>IF(AND('Mapa final'!$Y$59="Media",'Mapa final'!$AA$59="Catastrófico"),CONCATENATE("R9C",'Mapa final'!$O$59),"")</f>
        <v/>
      </c>
      <c r="AJ34" s="53" t="str">
        <f>IF(AND('Mapa final'!$Y$60="Media",'Mapa final'!$AA$60="Catastrófico"),CONCATENATE("R9C",'Mapa final'!$O$60),"")</f>
        <v/>
      </c>
      <c r="AK34" s="53" t="str">
        <f>IF(AND('Mapa final'!$Y$61="Media",'Mapa final'!$AA$61="Catastrófico"),CONCATENATE("R9C",'Mapa final'!$O$61),"")</f>
        <v/>
      </c>
      <c r="AL34" s="53" t="str">
        <f>IF(AND('Mapa final'!$Y$62="Media",'Mapa final'!$AA$62="Catastrófico"),CONCATENATE("R9C",'Mapa final'!$O$62),"")</f>
        <v/>
      </c>
      <c r="AM34" s="54" t="str">
        <f>IF(AND('Mapa final'!$Y$63="Media",'Mapa final'!$AA$63="Catastrófico"),CONCATENATE("R9C",'Mapa final'!$O$63),"")</f>
        <v/>
      </c>
      <c r="AN34" s="80"/>
      <c r="AO34" s="406"/>
      <c r="AP34" s="407"/>
      <c r="AQ34" s="407"/>
      <c r="AR34" s="407"/>
      <c r="AS34" s="407"/>
      <c r="AT34" s="408"/>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row>
    <row r="35" spans="1:80" ht="15.75" customHeight="1" thickBot="1" x14ac:dyDescent="0.3">
      <c r="A35" s="80"/>
      <c r="B35" s="325"/>
      <c r="C35" s="325"/>
      <c r="D35" s="326"/>
      <c r="E35" s="369"/>
      <c r="F35" s="370"/>
      <c r="G35" s="370"/>
      <c r="H35" s="370"/>
      <c r="I35" s="371"/>
      <c r="J35" s="64" t="str">
        <f>IF(AND('Mapa final'!$Y$64="Media",'Mapa final'!$AA$64="Leve"),CONCATENATE("R10C",'Mapa final'!$O$64),"")</f>
        <v/>
      </c>
      <c r="K35" s="65" t="str">
        <f>IF(AND('Mapa final'!$Y$65="Media",'Mapa final'!$AA$65="Leve"),CONCATENATE("R10C",'Mapa final'!$O$65),"")</f>
        <v/>
      </c>
      <c r="L35" s="65" t="str">
        <f>IF(AND('Mapa final'!$Y$66="Media",'Mapa final'!$AA$66="Leve"),CONCATENATE("R10C",'Mapa final'!$O$66),"")</f>
        <v/>
      </c>
      <c r="M35" s="65" t="str">
        <f>IF(AND('Mapa final'!$Y$67="Media",'Mapa final'!$AA$67="Leve"),CONCATENATE("R10C",'Mapa final'!$O$67),"")</f>
        <v/>
      </c>
      <c r="N35" s="65" t="str">
        <f>IF(AND('Mapa final'!$Y$68="Media",'Mapa final'!$AA$68="Leve"),CONCATENATE("R10C",'Mapa final'!$O$68),"")</f>
        <v/>
      </c>
      <c r="O35" s="66" t="str">
        <f>IF(AND('Mapa final'!$Y$69="Media",'Mapa final'!$AA$69="Leve"),CONCATENATE("R10C",'Mapa final'!$O$69),"")</f>
        <v/>
      </c>
      <c r="P35" s="64" t="str">
        <f>IF(AND('Mapa final'!$Y$64="Media",'Mapa final'!$AA$64="Menor"),CONCATENATE("R10C",'Mapa final'!$O$64),"")</f>
        <v/>
      </c>
      <c r="Q35" s="65" t="str">
        <f>IF(AND('Mapa final'!$Y$65="Media",'Mapa final'!$AA$65="Menor"),CONCATENATE("R10C",'Mapa final'!$O$65),"")</f>
        <v/>
      </c>
      <c r="R35" s="65" t="str">
        <f>IF(AND('Mapa final'!$Y$66="Media",'Mapa final'!$AA$66="Menor"),CONCATENATE("R10C",'Mapa final'!$O$66),"")</f>
        <v/>
      </c>
      <c r="S35" s="65" t="str">
        <f>IF(AND('Mapa final'!$Y$67="Media",'Mapa final'!$AA$67="Menor"),CONCATENATE("R10C",'Mapa final'!$O$67),"")</f>
        <v/>
      </c>
      <c r="T35" s="65" t="str">
        <f>IF(AND('Mapa final'!$Y$68="Media",'Mapa final'!$AA$68="Menor"),CONCATENATE("R10C",'Mapa final'!$O$68),"")</f>
        <v/>
      </c>
      <c r="U35" s="66" t="str">
        <f>IF(AND('Mapa final'!$Y$69="Media",'Mapa final'!$AA$69="Menor"),CONCATENATE("R10C",'Mapa final'!$O$69),"")</f>
        <v/>
      </c>
      <c r="V35" s="64" t="str">
        <f>IF(AND('Mapa final'!$Y$64="Media",'Mapa final'!$AA$64="Moderado"),CONCATENATE("R10C",'Mapa final'!$O$64),"")</f>
        <v/>
      </c>
      <c r="W35" s="65" t="str">
        <f>IF(AND('Mapa final'!$Y$65="Media",'Mapa final'!$AA$65="Moderado"),CONCATENATE("R10C",'Mapa final'!$O$65),"")</f>
        <v/>
      </c>
      <c r="X35" s="65" t="str">
        <f>IF(AND('Mapa final'!$Y$66="Media",'Mapa final'!$AA$66="Moderado"),CONCATENATE("R10C",'Mapa final'!$O$66),"")</f>
        <v/>
      </c>
      <c r="Y35" s="65" t="str">
        <f>IF(AND('Mapa final'!$Y$67="Media",'Mapa final'!$AA$67="Moderado"),CONCATENATE("R10C",'Mapa final'!$O$67),"")</f>
        <v/>
      </c>
      <c r="Z35" s="65" t="str">
        <f>IF(AND('Mapa final'!$Y$68="Media",'Mapa final'!$AA$68="Moderado"),CONCATENATE("R10C",'Mapa final'!$O$68),"")</f>
        <v/>
      </c>
      <c r="AA35" s="66" t="str">
        <f>IF(AND('Mapa final'!$Y$69="Media",'Mapa final'!$AA$69="Moderado"),CONCATENATE("R10C",'Mapa final'!$O$69),"")</f>
        <v/>
      </c>
      <c r="AB35" s="55" t="str">
        <f>IF(AND('Mapa final'!$Y$64="Media",'Mapa final'!$AA$64="Mayor"),CONCATENATE("R10C",'Mapa final'!$O$64),"")</f>
        <v/>
      </c>
      <c r="AC35" s="56" t="str">
        <f>IF(AND('Mapa final'!$Y$65="Media",'Mapa final'!$AA$65="Mayor"),CONCATENATE("R10C",'Mapa final'!$O$65),"")</f>
        <v/>
      </c>
      <c r="AD35" s="56" t="str">
        <f>IF(AND('Mapa final'!$Y$66="Media",'Mapa final'!$AA$66="Mayor"),CONCATENATE("R10C",'Mapa final'!$O$66),"")</f>
        <v/>
      </c>
      <c r="AE35" s="56" t="str">
        <f>IF(AND('Mapa final'!$Y$67="Media",'Mapa final'!$AA$67="Mayor"),CONCATENATE("R10C",'Mapa final'!$O$67),"")</f>
        <v/>
      </c>
      <c r="AF35" s="56" t="str">
        <f>IF(AND('Mapa final'!$Y$68="Media",'Mapa final'!$AA$68="Mayor"),CONCATENATE("R10C",'Mapa final'!$O$68),"")</f>
        <v/>
      </c>
      <c r="AG35" s="57" t="str">
        <f>IF(AND('Mapa final'!$Y$69="Media",'Mapa final'!$AA$69="Mayor"),CONCATENATE("R10C",'Mapa final'!$O$69),"")</f>
        <v/>
      </c>
      <c r="AH35" s="58" t="str">
        <f>IF(AND('Mapa final'!$Y$64="Media",'Mapa final'!$AA$64="Catastrófico"),CONCATENATE("R10C",'Mapa final'!$O$64),"")</f>
        <v/>
      </c>
      <c r="AI35" s="59" t="str">
        <f>IF(AND('Mapa final'!$Y$65="Media",'Mapa final'!$AA$65="Catastrófico"),CONCATENATE("R10C",'Mapa final'!$O$65),"")</f>
        <v/>
      </c>
      <c r="AJ35" s="59" t="str">
        <f>IF(AND('Mapa final'!$Y$66="Media",'Mapa final'!$AA$66="Catastrófico"),CONCATENATE("R10C",'Mapa final'!$O$66),"")</f>
        <v/>
      </c>
      <c r="AK35" s="59" t="str">
        <f>IF(AND('Mapa final'!$Y$67="Media",'Mapa final'!$AA$67="Catastrófico"),CONCATENATE("R10C",'Mapa final'!$O$67),"")</f>
        <v/>
      </c>
      <c r="AL35" s="59" t="str">
        <f>IF(AND('Mapa final'!$Y$68="Media",'Mapa final'!$AA$68="Catastrófico"),CONCATENATE("R10C",'Mapa final'!$O$68),"")</f>
        <v/>
      </c>
      <c r="AM35" s="60" t="str">
        <f>IF(AND('Mapa final'!$Y$69="Media",'Mapa final'!$AA$69="Catastrófico"),CONCATENATE("R10C",'Mapa final'!$O$69),"")</f>
        <v/>
      </c>
      <c r="AN35" s="80"/>
      <c r="AO35" s="409"/>
      <c r="AP35" s="410"/>
      <c r="AQ35" s="410"/>
      <c r="AR35" s="410"/>
      <c r="AS35" s="410"/>
      <c r="AT35" s="411"/>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80" ht="15" customHeight="1" x14ac:dyDescent="0.25">
      <c r="A36" s="80"/>
      <c r="B36" s="325"/>
      <c r="C36" s="325"/>
      <c r="D36" s="326"/>
      <c r="E36" s="363" t="s">
        <v>113</v>
      </c>
      <c r="F36" s="364"/>
      <c r="G36" s="364"/>
      <c r="H36" s="364"/>
      <c r="I36" s="364"/>
      <c r="J36" s="70" t="str">
        <f>IF(AND('Mapa final'!$Y$10="Baja",'Mapa final'!$AA$10="Leve"),CONCATENATE("R1C",'Mapa final'!$O$10),"")</f>
        <v/>
      </c>
      <c r="K36" s="71" t="str">
        <f>IF(AND('Mapa final'!$Y$11="Baja",'Mapa final'!$AA$11="Leve"),CONCATENATE("R1C",'Mapa final'!$O$11),"")</f>
        <v/>
      </c>
      <c r="L36" s="71" t="str">
        <f>IF(AND('Mapa final'!$Y$12="Baja",'Mapa final'!$AA$12="Leve"),CONCATENATE("R1C",'Mapa final'!$O$12),"")</f>
        <v/>
      </c>
      <c r="M36" s="71" t="str">
        <f>IF(AND('Mapa final'!$Y$13="Baja",'Mapa final'!$AA$13="Leve"),CONCATENATE("R1C",'Mapa final'!$O$13),"")</f>
        <v/>
      </c>
      <c r="N36" s="71" t="str">
        <f>IF(AND('Mapa final'!$Y$14="Baja",'Mapa final'!$AA$14="Leve"),CONCATENATE("R1C",'Mapa final'!$O$14),"")</f>
        <v/>
      </c>
      <c r="O36" s="72" t="str">
        <f>IF(AND('Mapa final'!$Y$15="Baja",'Mapa final'!$AA$15="Leve"),CONCATENATE("R1C",'Mapa final'!$O$15),"")</f>
        <v/>
      </c>
      <c r="P36" s="61" t="str">
        <f>IF(AND('Mapa final'!$Y$10="Baja",'Mapa final'!$AA$10="Menor"),CONCATENATE("R1C",'Mapa final'!$O$10),"")</f>
        <v/>
      </c>
      <c r="Q36" s="62" t="str">
        <f>IF(AND('Mapa final'!$Y$11="Baja",'Mapa final'!$AA$11="Menor"),CONCATENATE("R1C",'Mapa final'!$O$11),"")</f>
        <v/>
      </c>
      <c r="R36" s="62" t="str">
        <f>IF(AND('Mapa final'!$Y$12="Baja",'Mapa final'!$AA$12="Menor"),CONCATENATE("R1C",'Mapa final'!$O$12),"")</f>
        <v/>
      </c>
      <c r="S36" s="62" t="str">
        <f>IF(AND('Mapa final'!$Y$13="Baja",'Mapa final'!$AA$13="Menor"),CONCATENATE("R1C",'Mapa final'!$O$13),"")</f>
        <v/>
      </c>
      <c r="T36" s="62" t="str">
        <f>IF(AND('Mapa final'!$Y$14="Baja",'Mapa final'!$AA$14="Menor"),CONCATENATE("R1C",'Mapa final'!$O$14),"")</f>
        <v/>
      </c>
      <c r="U36" s="63" t="str">
        <f>IF(AND('Mapa final'!$Y$15="Baja",'Mapa final'!$AA$15="Menor"),CONCATENATE("R1C",'Mapa final'!$O$15),"")</f>
        <v/>
      </c>
      <c r="V36" s="61" t="str">
        <f>IF(AND('Mapa final'!$Y$10="Baja",'Mapa final'!$AA$10="Moderado"),CONCATENATE("R1C",'Mapa final'!$O$10),"")</f>
        <v/>
      </c>
      <c r="W36" s="62" t="str">
        <f>IF(AND('Mapa final'!$Y$11="Baja",'Mapa final'!$AA$11="Moderado"),CONCATENATE("R1C",'Mapa final'!$O$11),"")</f>
        <v>R1C2</v>
      </c>
      <c r="X36" s="62" t="str">
        <f>IF(AND('Mapa final'!$Y$12="Baja",'Mapa final'!$AA$12="Moderado"),CONCATENATE("R1C",'Mapa final'!$O$12),"")</f>
        <v>R1C3</v>
      </c>
      <c r="Y36" s="62" t="str">
        <f>IF(AND('Mapa final'!$Y$13="Baja",'Mapa final'!$AA$13="Moderado"),CONCATENATE("R1C",'Mapa final'!$O$13),"")</f>
        <v/>
      </c>
      <c r="Z36" s="62" t="str">
        <f>IF(AND('Mapa final'!$Y$14="Baja",'Mapa final'!$AA$14="Moderado"),CONCATENATE("R1C",'Mapa final'!$O$14),"")</f>
        <v/>
      </c>
      <c r="AA36" s="63" t="str">
        <f>IF(AND('Mapa final'!$Y$15="Baja",'Mapa final'!$AA$15="Moderado"),CONCATENATE("R1C",'Mapa final'!$O$15),"")</f>
        <v/>
      </c>
      <c r="AB36" s="43" t="str">
        <f>IF(AND('Mapa final'!$Y$10="Baja",'Mapa final'!$AA$10="Mayor"),CONCATENATE("R1C",'Mapa final'!$O$10),"")</f>
        <v/>
      </c>
      <c r="AC36" s="44" t="str">
        <f>IF(AND('Mapa final'!$Y$11="Baja",'Mapa final'!$AA$11="Mayor"),CONCATENATE("R1C",'Mapa final'!$O$11),"")</f>
        <v/>
      </c>
      <c r="AD36" s="44" t="str">
        <f>IF(AND('Mapa final'!$Y$12="Baja",'Mapa final'!$AA$12="Mayor"),CONCATENATE("R1C",'Mapa final'!$O$12),"")</f>
        <v/>
      </c>
      <c r="AE36" s="44" t="str">
        <f>IF(AND('Mapa final'!$Y$13="Baja",'Mapa final'!$AA$13="Mayor"),CONCATENATE("R1C",'Mapa final'!$O$13),"")</f>
        <v/>
      </c>
      <c r="AF36" s="44" t="str">
        <f>IF(AND('Mapa final'!$Y$14="Baja",'Mapa final'!$AA$14="Mayor"),CONCATENATE("R1C",'Mapa final'!$O$14),"")</f>
        <v/>
      </c>
      <c r="AG36" s="45" t="str">
        <f>IF(AND('Mapa final'!$Y$15="Baja",'Mapa final'!$AA$15="Mayor"),CONCATENATE("R1C",'Mapa final'!$O$15),"")</f>
        <v/>
      </c>
      <c r="AH36" s="46" t="str">
        <f>IF(AND('Mapa final'!$Y$10="Baja",'Mapa final'!$AA$10="Catastrófico"),CONCATENATE("R1C",'Mapa final'!$O$10),"")</f>
        <v/>
      </c>
      <c r="AI36" s="47" t="str">
        <f>IF(AND('Mapa final'!$Y$11="Baja",'Mapa final'!$AA$11="Catastrófico"),CONCATENATE("R1C",'Mapa final'!$O$11),"")</f>
        <v/>
      </c>
      <c r="AJ36" s="47" t="str">
        <f>IF(AND('Mapa final'!$Y$12="Baja",'Mapa final'!$AA$12="Catastrófico"),CONCATENATE("R1C",'Mapa final'!$O$12),"")</f>
        <v/>
      </c>
      <c r="AK36" s="47" t="str">
        <f>IF(AND('Mapa final'!$Y$13="Baja",'Mapa final'!$AA$13="Catastrófico"),CONCATENATE("R1C",'Mapa final'!$O$13),"")</f>
        <v/>
      </c>
      <c r="AL36" s="47" t="str">
        <f>IF(AND('Mapa final'!$Y$14="Baja",'Mapa final'!$AA$14="Catastrófico"),CONCATENATE("R1C",'Mapa final'!$O$14),"")</f>
        <v/>
      </c>
      <c r="AM36" s="48" t="str">
        <f>IF(AND('Mapa final'!$Y$15="Baja",'Mapa final'!$AA$15="Catastrófico"),CONCATENATE("R1C",'Mapa final'!$O$15),"")</f>
        <v/>
      </c>
      <c r="AN36" s="80"/>
      <c r="AO36" s="394" t="s">
        <v>81</v>
      </c>
      <c r="AP36" s="395"/>
      <c r="AQ36" s="395"/>
      <c r="AR36" s="395"/>
      <c r="AS36" s="395"/>
      <c r="AT36" s="396"/>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80" ht="15" customHeight="1" x14ac:dyDescent="0.25">
      <c r="A37" s="80"/>
      <c r="B37" s="325"/>
      <c r="C37" s="325"/>
      <c r="D37" s="326"/>
      <c r="E37" s="382"/>
      <c r="F37" s="367"/>
      <c r="G37" s="367"/>
      <c r="H37" s="367"/>
      <c r="I37" s="367"/>
      <c r="J37" s="73" t="str">
        <f>IF(AND('Mapa final'!$Y$16="Baja",'Mapa final'!$AA$16="Leve"),CONCATENATE("R2C",'Mapa final'!$O$16),"")</f>
        <v/>
      </c>
      <c r="K37" s="74" t="str">
        <f>IF(AND('Mapa final'!$Y$17="Baja",'Mapa final'!$AA$17="Leve"),CONCATENATE("R2C",'Mapa final'!$O$17),"")</f>
        <v/>
      </c>
      <c r="L37" s="74" t="str">
        <f>IF(AND('Mapa final'!$Y$18="Baja",'Mapa final'!$AA$18="Leve"),CONCATENATE("R2C",'Mapa final'!$O$18),"")</f>
        <v/>
      </c>
      <c r="M37" s="74" t="str">
        <f>IF(AND('Mapa final'!$Y$19="Baja",'Mapa final'!$AA$19="Leve"),CONCATENATE("R2C",'Mapa final'!$O$19),"")</f>
        <v/>
      </c>
      <c r="N37" s="74" t="str">
        <f>IF(AND('Mapa final'!$Y$20="Baja",'Mapa final'!$AA$20="Leve"),CONCATENATE("R2C",'Mapa final'!$O$20),"")</f>
        <v/>
      </c>
      <c r="O37" s="75" t="str">
        <f>IF(AND('Mapa final'!$Y$21="Baja",'Mapa final'!$AA$21="Leve"),CONCATENATE("R2C",'Mapa final'!$O$21),"")</f>
        <v/>
      </c>
      <c r="P37" s="64" t="str">
        <f>IF(AND('Mapa final'!$Y$16="Baja",'Mapa final'!$AA$16="Menor"),CONCATENATE("R2C",'Mapa final'!$O$16),"")</f>
        <v/>
      </c>
      <c r="Q37" s="65" t="str">
        <f>IF(AND('Mapa final'!$Y$17="Baja",'Mapa final'!$AA$17="Menor"),CONCATENATE("R2C",'Mapa final'!$O$17),"")</f>
        <v/>
      </c>
      <c r="R37" s="65" t="str">
        <f>IF(AND('Mapa final'!$Y$18="Baja",'Mapa final'!$AA$18="Menor"),CONCATENATE("R2C",'Mapa final'!$O$18),"")</f>
        <v/>
      </c>
      <c r="S37" s="65" t="str">
        <f>IF(AND('Mapa final'!$Y$19="Baja",'Mapa final'!$AA$19="Menor"),CONCATENATE("R2C",'Mapa final'!$O$19),"")</f>
        <v/>
      </c>
      <c r="T37" s="65" t="str">
        <f>IF(AND('Mapa final'!$Y$20="Baja",'Mapa final'!$AA$20="Menor"),CONCATENATE("R2C",'Mapa final'!$O$20),"")</f>
        <v/>
      </c>
      <c r="U37" s="66" t="str">
        <f>IF(AND('Mapa final'!$Y$21="Baja",'Mapa final'!$AA$21="Menor"),CONCATENATE("R2C",'Mapa final'!$O$21),"")</f>
        <v/>
      </c>
      <c r="V37" s="64" t="str">
        <f>IF(AND('Mapa final'!$Y$16="Baja",'Mapa final'!$AA$16="Moderado"),CONCATENATE("R2C",'Mapa final'!$O$16),"")</f>
        <v/>
      </c>
      <c r="W37" s="65" t="str">
        <f>IF(AND('Mapa final'!$Y$17="Baja",'Mapa final'!$AA$17="Moderado"),CONCATENATE("R2C",'Mapa final'!$O$17),"")</f>
        <v/>
      </c>
      <c r="X37" s="65" t="str">
        <f>IF(AND('Mapa final'!$Y$18="Baja",'Mapa final'!$AA$18="Moderado"),CONCATENATE("R2C",'Mapa final'!$O$18),"")</f>
        <v/>
      </c>
      <c r="Y37" s="65" t="str">
        <f>IF(AND('Mapa final'!$Y$19="Baja",'Mapa final'!$AA$19="Moderado"),CONCATENATE("R2C",'Mapa final'!$O$19),"")</f>
        <v/>
      </c>
      <c r="Z37" s="65" t="str">
        <f>IF(AND('Mapa final'!$Y$20="Baja",'Mapa final'!$AA$20="Moderado"),CONCATENATE("R2C",'Mapa final'!$O$20),"")</f>
        <v/>
      </c>
      <c r="AA37" s="66" t="str">
        <f>IF(AND('Mapa final'!$Y$21="Baja",'Mapa final'!$AA$21="Moderado"),CONCATENATE("R2C",'Mapa final'!$O$21),"")</f>
        <v/>
      </c>
      <c r="AB37" s="49" t="str">
        <f>IF(AND('Mapa final'!$Y$16="Baja",'Mapa final'!$AA$16="Mayor"),CONCATENATE("R2C",'Mapa final'!$O$16),"")</f>
        <v/>
      </c>
      <c r="AC37" s="50" t="str">
        <f>IF(AND('Mapa final'!$Y$17="Baja",'Mapa final'!$AA$17="Mayor"),CONCATENATE("R2C",'Mapa final'!$O$17),"")</f>
        <v/>
      </c>
      <c r="AD37" s="50" t="str">
        <f>IF(AND('Mapa final'!$Y$18="Baja",'Mapa final'!$AA$18="Mayor"),CONCATENATE("R2C",'Mapa final'!$O$18),"")</f>
        <v/>
      </c>
      <c r="AE37" s="50" t="str">
        <f>IF(AND('Mapa final'!$Y$19="Baja",'Mapa final'!$AA$19="Mayor"),CONCATENATE("R2C",'Mapa final'!$O$19),"")</f>
        <v/>
      </c>
      <c r="AF37" s="50" t="str">
        <f>IF(AND('Mapa final'!$Y$20="Baja",'Mapa final'!$AA$20="Mayor"),CONCATENATE("R2C",'Mapa final'!$O$20),"")</f>
        <v/>
      </c>
      <c r="AG37" s="51" t="str">
        <f>IF(AND('Mapa final'!$Y$21="Baja",'Mapa final'!$AA$21="Mayor"),CONCATENATE("R2C",'Mapa final'!$O$21),"")</f>
        <v/>
      </c>
      <c r="AH37" s="52" t="str">
        <f>IF(AND('Mapa final'!$Y$16="Baja",'Mapa final'!$AA$16="Catastrófico"),CONCATENATE("R2C",'Mapa final'!$O$16),"")</f>
        <v/>
      </c>
      <c r="AI37" s="53" t="str">
        <f>IF(AND('Mapa final'!$Y$17="Baja",'Mapa final'!$AA$17="Catastrófico"),CONCATENATE("R2C",'Mapa final'!$O$17),"")</f>
        <v/>
      </c>
      <c r="AJ37" s="53" t="str">
        <f>IF(AND('Mapa final'!$Y$18="Baja",'Mapa final'!$AA$18="Catastrófico"),CONCATENATE("R2C",'Mapa final'!$O$18),"")</f>
        <v/>
      </c>
      <c r="AK37" s="53" t="str">
        <f>IF(AND('Mapa final'!$Y$19="Baja",'Mapa final'!$AA$19="Catastrófico"),CONCATENATE("R2C",'Mapa final'!$O$19),"")</f>
        <v/>
      </c>
      <c r="AL37" s="53" t="str">
        <f>IF(AND('Mapa final'!$Y$20="Baja",'Mapa final'!$AA$20="Catastrófico"),CONCATENATE("R2C",'Mapa final'!$O$20),"")</f>
        <v/>
      </c>
      <c r="AM37" s="54" t="str">
        <f>IF(AND('Mapa final'!$Y$21="Baja",'Mapa final'!$AA$21="Catastrófico"),CONCATENATE("R2C",'Mapa final'!$O$21),"")</f>
        <v/>
      </c>
      <c r="AN37" s="80"/>
      <c r="AO37" s="397"/>
      <c r="AP37" s="398"/>
      <c r="AQ37" s="398"/>
      <c r="AR37" s="398"/>
      <c r="AS37" s="398"/>
      <c r="AT37" s="399"/>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row>
    <row r="38" spans="1:80" ht="15" customHeight="1" x14ac:dyDescent="0.25">
      <c r="A38" s="80"/>
      <c r="B38" s="325"/>
      <c r="C38" s="325"/>
      <c r="D38" s="326"/>
      <c r="E38" s="366"/>
      <c r="F38" s="367"/>
      <c r="G38" s="367"/>
      <c r="H38" s="367"/>
      <c r="I38" s="367"/>
      <c r="J38" s="73" t="str">
        <f>IF(AND('Mapa final'!$Y$22="Baja",'Mapa final'!$AA$22="Leve"),CONCATENATE("R3C",'Mapa final'!$O$22),"")</f>
        <v/>
      </c>
      <c r="K38" s="74" t="str">
        <f>IF(AND('Mapa final'!$Y$23="Baja",'Mapa final'!$AA$23="Leve"),CONCATENATE("R3C",'Mapa final'!$O$23),"")</f>
        <v/>
      </c>
      <c r="L38" s="74" t="str">
        <f>IF(AND('Mapa final'!$Y$24="Baja",'Mapa final'!$AA$24="Leve"),CONCATENATE("R3C",'Mapa final'!$O$24),"")</f>
        <v/>
      </c>
      <c r="M38" s="74" t="str">
        <f>IF(AND('Mapa final'!$Y$25="Baja",'Mapa final'!$AA$25="Leve"),CONCATENATE("R3C",'Mapa final'!$O$25),"")</f>
        <v/>
      </c>
      <c r="N38" s="74" t="str">
        <f>IF(AND('Mapa final'!$Y$26="Baja",'Mapa final'!$AA$26="Leve"),CONCATENATE("R3C",'Mapa final'!$O$26),"")</f>
        <v/>
      </c>
      <c r="O38" s="75" t="str">
        <f>IF(AND('Mapa final'!$Y$27="Baja",'Mapa final'!$AA$27="Leve"),CONCATENATE("R3C",'Mapa final'!$O$27),"")</f>
        <v/>
      </c>
      <c r="P38" s="64" t="str">
        <f>IF(AND('Mapa final'!$Y$22="Baja",'Mapa final'!$AA$22="Menor"),CONCATENATE("R3C",'Mapa final'!$O$22),"")</f>
        <v/>
      </c>
      <c r="Q38" s="65" t="str">
        <f>IF(AND('Mapa final'!$Y$23="Baja",'Mapa final'!$AA$23="Menor"),CONCATENATE("R3C",'Mapa final'!$O$23),"")</f>
        <v/>
      </c>
      <c r="R38" s="65" t="str">
        <f>IF(AND('Mapa final'!$Y$24="Baja",'Mapa final'!$AA$24="Menor"),CONCATENATE("R3C",'Mapa final'!$O$24),"")</f>
        <v/>
      </c>
      <c r="S38" s="65" t="str">
        <f>IF(AND('Mapa final'!$Y$25="Baja",'Mapa final'!$AA$25="Menor"),CONCATENATE("R3C",'Mapa final'!$O$25),"")</f>
        <v/>
      </c>
      <c r="T38" s="65" t="str">
        <f>IF(AND('Mapa final'!$Y$26="Baja",'Mapa final'!$AA$26="Menor"),CONCATENATE("R3C",'Mapa final'!$O$26),"")</f>
        <v/>
      </c>
      <c r="U38" s="66" t="str">
        <f>IF(AND('Mapa final'!$Y$27="Baja",'Mapa final'!$AA$27="Menor"),CONCATENATE("R3C",'Mapa final'!$O$27),"")</f>
        <v/>
      </c>
      <c r="V38" s="64" t="str">
        <f>IF(AND('Mapa final'!$Y$22="Baja",'Mapa final'!$AA$22="Moderado"),CONCATENATE("R3C",'Mapa final'!$O$22),"")</f>
        <v/>
      </c>
      <c r="W38" s="65" t="str">
        <f>IF(AND('Mapa final'!$Y$23="Baja",'Mapa final'!$AA$23="Moderado"),CONCATENATE("R3C",'Mapa final'!$O$23),"")</f>
        <v/>
      </c>
      <c r="X38" s="65" t="str">
        <f>IF(AND('Mapa final'!$Y$24="Baja",'Mapa final'!$AA$24="Moderado"),CONCATENATE("R3C",'Mapa final'!$O$24),"")</f>
        <v/>
      </c>
      <c r="Y38" s="65" t="str">
        <f>IF(AND('Mapa final'!$Y$25="Baja",'Mapa final'!$AA$25="Moderado"),CONCATENATE("R3C",'Mapa final'!$O$25),"")</f>
        <v/>
      </c>
      <c r="Z38" s="65" t="str">
        <f>IF(AND('Mapa final'!$Y$26="Baja",'Mapa final'!$AA$26="Moderado"),CONCATENATE("R3C",'Mapa final'!$O$26),"")</f>
        <v/>
      </c>
      <c r="AA38" s="66" t="str">
        <f>IF(AND('Mapa final'!$Y$27="Baja",'Mapa final'!$AA$27="Moderado"),CONCATENATE("R3C",'Mapa final'!$O$27),"")</f>
        <v/>
      </c>
      <c r="AB38" s="49" t="str">
        <f>IF(AND('Mapa final'!$Y$22="Baja",'Mapa final'!$AA$22="Mayor"),CONCATENATE("R3C",'Mapa final'!$O$22),"")</f>
        <v/>
      </c>
      <c r="AC38" s="50" t="str">
        <f>IF(AND('Mapa final'!$Y$23="Baja",'Mapa final'!$AA$23="Mayor"),CONCATENATE("R3C",'Mapa final'!$O$23),"")</f>
        <v/>
      </c>
      <c r="AD38" s="50" t="str">
        <f>IF(AND('Mapa final'!$Y$24="Baja",'Mapa final'!$AA$24="Mayor"),CONCATENATE("R3C",'Mapa final'!$O$24),"")</f>
        <v/>
      </c>
      <c r="AE38" s="50" t="str">
        <f>IF(AND('Mapa final'!$Y$25="Baja",'Mapa final'!$AA$25="Mayor"),CONCATENATE("R3C",'Mapa final'!$O$25),"")</f>
        <v/>
      </c>
      <c r="AF38" s="50" t="str">
        <f>IF(AND('Mapa final'!$Y$26="Baja",'Mapa final'!$AA$26="Mayor"),CONCATENATE("R3C",'Mapa final'!$O$26),"")</f>
        <v/>
      </c>
      <c r="AG38" s="51" t="str">
        <f>IF(AND('Mapa final'!$Y$27="Baja",'Mapa final'!$AA$27="Mayor"),CONCATENATE("R3C",'Mapa final'!$O$27),"")</f>
        <v/>
      </c>
      <c r="AH38" s="52" t="str">
        <f>IF(AND('Mapa final'!$Y$22="Baja",'Mapa final'!$AA$22="Catastrófico"),CONCATENATE("R3C",'Mapa final'!$O$22),"")</f>
        <v/>
      </c>
      <c r="AI38" s="53" t="str">
        <f>IF(AND('Mapa final'!$Y$23="Baja",'Mapa final'!$AA$23="Catastrófico"),CONCATENATE("R3C",'Mapa final'!$O$23),"")</f>
        <v/>
      </c>
      <c r="AJ38" s="53" t="str">
        <f>IF(AND('Mapa final'!$Y$24="Baja",'Mapa final'!$AA$24="Catastrófico"),CONCATENATE("R3C",'Mapa final'!$O$24),"")</f>
        <v/>
      </c>
      <c r="AK38" s="53" t="str">
        <f>IF(AND('Mapa final'!$Y$25="Baja",'Mapa final'!$AA$25="Catastrófico"),CONCATENATE("R3C",'Mapa final'!$O$25),"")</f>
        <v/>
      </c>
      <c r="AL38" s="53" t="str">
        <f>IF(AND('Mapa final'!$Y$26="Baja",'Mapa final'!$AA$26="Catastrófico"),CONCATENATE("R3C",'Mapa final'!$O$26),"")</f>
        <v/>
      </c>
      <c r="AM38" s="54" t="str">
        <f>IF(AND('Mapa final'!$Y$27="Baja",'Mapa final'!$AA$27="Catastrófico"),CONCATENATE("R3C",'Mapa final'!$O$27),"")</f>
        <v/>
      </c>
      <c r="AN38" s="80"/>
      <c r="AO38" s="397"/>
      <c r="AP38" s="398"/>
      <c r="AQ38" s="398"/>
      <c r="AR38" s="398"/>
      <c r="AS38" s="398"/>
      <c r="AT38" s="399"/>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row>
    <row r="39" spans="1:80" ht="15" customHeight="1" x14ac:dyDescent="0.25">
      <c r="A39" s="80"/>
      <c r="B39" s="325"/>
      <c r="C39" s="325"/>
      <c r="D39" s="326"/>
      <c r="E39" s="366"/>
      <c r="F39" s="367"/>
      <c r="G39" s="367"/>
      <c r="H39" s="367"/>
      <c r="I39" s="367"/>
      <c r="J39" s="73" t="str">
        <f>IF(AND('Mapa final'!$Y$28="Baja",'Mapa final'!$AA$28="Leve"),CONCATENATE("R4C",'Mapa final'!$O$28),"")</f>
        <v/>
      </c>
      <c r="K39" s="74" t="str">
        <f>IF(AND('Mapa final'!$Y$29="Baja",'Mapa final'!$AA$29="Leve"),CONCATENATE("R4C",'Mapa final'!$O$29),"")</f>
        <v/>
      </c>
      <c r="L39" s="74" t="str">
        <f>IF(AND('Mapa final'!$Y$30="Baja",'Mapa final'!$AA$30="Leve"),CONCATENATE("R4C",'Mapa final'!$O$30),"")</f>
        <v/>
      </c>
      <c r="M39" s="74" t="str">
        <f>IF(AND('Mapa final'!$Y$31="Baja",'Mapa final'!$AA$31="Leve"),CONCATENATE("R4C",'Mapa final'!$O$31),"")</f>
        <v/>
      </c>
      <c r="N39" s="74" t="str">
        <f>IF(AND('Mapa final'!$Y$32="Baja",'Mapa final'!$AA$32="Leve"),CONCATENATE("R4C",'Mapa final'!$O$32),"")</f>
        <v/>
      </c>
      <c r="O39" s="75" t="str">
        <f>IF(AND('Mapa final'!$Y$33="Baja",'Mapa final'!$AA$33="Leve"),CONCATENATE("R4C",'Mapa final'!$O$33),"")</f>
        <v/>
      </c>
      <c r="P39" s="64" t="str">
        <f>IF(AND('Mapa final'!$Y$28="Baja",'Mapa final'!$AA$28="Menor"),CONCATENATE("R4C",'Mapa final'!$O$28),"")</f>
        <v/>
      </c>
      <c r="Q39" s="65" t="str">
        <f>IF(AND('Mapa final'!$Y$29="Baja",'Mapa final'!$AA$29="Menor"),CONCATENATE("R4C",'Mapa final'!$O$29),"")</f>
        <v/>
      </c>
      <c r="R39" s="65" t="str">
        <f>IF(AND('Mapa final'!$Y$30="Baja",'Mapa final'!$AA$30="Menor"),CONCATENATE("R4C",'Mapa final'!$O$30),"")</f>
        <v/>
      </c>
      <c r="S39" s="65" t="str">
        <f>IF(AND('Mapa final'!$Y$31="Baja",'Mapa final'!$AA$31="Menor"),CONCATENATE("R4C",'Mapa final'!$O$31),"")</f>
        <v/>
      </c>
      <c r="T39" s="65" t="str">
        <f>IF(AND('Mapa final'!$Y$32="Baja",'Mapa final'!$AA$32="Menor"),CONCATENATE("R4C",'Mapa final'!$O$32),"")</f>
        <v/>
      </c>
      <c r="U39" s="66" t="str">
        <f>IF(AND('Mapa final'!$Y$33="Baja",'Mapa final'!$AA$33="Menor"),CONCATENATE("R4C",'Mapa final'!$O$33),"")</f>
        <v/>
      </c>
      <c r="V39" s="64" t="str">
        <f>IF(AND('Mapa final'!$Y$28="Baja",'Mapa final'!$AA$28="Moderado"),CONCATENATE("R4C",'Mapa final'!$O$28),"")</f>
        <v/>
      </c>
      <c r="W39" s="65" t="str">
        <f>IF(AND('Mapa final'!$Y$29="Baja",'Mapa final'!$AA$29="Moderado"),CONCATENATE("R4C",'Mapa final'!$O$29),"")</f>
        <v/>
      </c>
      <c r="X39" s="65" t="str">
        <f>IF(AND('Mapa final'!$Y$30="Baja",'Mapa final'!$AA$30="Moderado"),CONCATENATE("R4C",'Mapa final'!$O$30),"")</f>
        <v/>
      </c>
      <c r="Y39" s="65" t="str">
        <f>IF(AND('Mapa final'!$Y$31="Baja",'Mapa final'!$AA$31="Moderado"),CONCATENATE("R4C",'Mapa final'!$O$31),"")</f>
        <v/>
      </c>
      <c r="Z39" s="65" t="str">
        <f>IF(AND('Mapa final'!$Y$32="Baja",'Mapa final'!$AA$32="Moderado"),CONCATENATE("R4C",'Mapa final'!$O$32),"")</f>
        <v/>
      </c>
      <c r="AA39" s="66" t="str">
        <f>IF(AND('Mapa final'!$Y$33="Baja",'Mapa final'!$AA$33="Moderado"),CONCATENATE("R4C",'Mapa final'!$O$33),"")</f>
        <v/>
      </c>
      <c r="AB39" s="49" t="str">
        <f>IF(AND('Mapa final'!$Y$28="Baja",'Mapa final'!$AA$28="Mayor"),CONCATENATE("R4C",'Mapa final'!$O$28),"")</f>
        <v/>
      </c>
      <c r="AC39" s="50" t="str">
        <f>IF(AND('Mapa final'!$Y$29="Baja",'Mapa final'!$AA$29="Mayor"),CONCATENATE("R4C",'Mapa final'!$O$29),"")</f>
        <v/>
      </c>
      <c r="AD39" s="50" t="str">
        <f>IF(AND('Mapa final'!$Y$30="Baja",'Mapa final'!$AA$30="Mayor"),CONCATENATE("R4C",'Mapa final'!$O$30),"")</f>
        <v/>
      </c>
      <c r="AE39" s="50" t="str">
        <f>IF(AND('Mapa final'!$Y$31="Baja",'Mapa final'!$AA$31="Mayor"),CONCATENATE("R4C",'Mapa final'!$O$31),"")</f>
        <v/>
      </c>
      <c r="AF39" s="50" t="str">
        <f>IF(AND('Mapa final'!$Y$32="Baja",'Mapa final'!$AA$32="Mayor"),CONCATENATE("R4C",'Mapa final'!$O$32),"")</f>
        <v/>
      </c>
      <c r="AG39" s="51" t="str">
        <f>IF(AND('Mapa final'!$Y$33="Baja",'Mapa final'!$AA$33="Mayor"),CONCATENATE("R4C",'Mapa final'!$O$33),"")</f>
        <v/>
      </c>
      <c r="AH39" s="52" t="str">
        <f>IF(AND('Mapa final'!$Y$28="Baja",'Mapa final'!$AA$28="Catastrófico"),CONCATENATE("R4C",'Mapa final'!$O$28),"")</f>
        <v/>
      </c>
      <c r="AI39" s="53" t="str">
        <f>IF(AND('Mapa final'!$Y$29="Baja",'Mapa final'!$AA$29="Catastrófico"),CONCATENATE("R4C",'Mapa final'!$O$29),"")</f>
        <v/>
      </c>
      <c r="AJ39" s="53" t="str">
        <f>IF(AND('Mapa final'!$Y$30="Baja",'Mapa final'!$AA$30="Catastrófico"),CONCATENATE("R4C",'Mapa final'!$O$30),"")</f>
        <v/>
      </c>
      <c r="AK39" s="53" t="str">
        <f>IF(AND('Mapa final'!$Y$31="Baja",'Mapa final'!$AA$31="Catastrófico"),CONCATENATE("R4C",'Mapa final'!$O$31),"")</f>
        <v/>
      </c>
      <c r="AL39" s="53" t="str">
        <f>IF(AND('Mapa final'!$Y$32="Baja",'Mapa final'!$AA$32="Catastrófico"),CONCATENATE("R4C",'Mapa final'!$O$32),"")</f>
        <v/>
      </c>
      <c r="AM39" s="54" t="str">
        <f>IF(AND('Mapa final'!$Y$33="Baja",'Mapa final'!$AA$33="Catastrófico"),CONCATENATE("R4C",'Mapa final'!$O$33),"")</f>
        <v/>
      </c>
      <c r="AN39" s="80"/>
      <c r="AO39" s="397"/>
      <c r="AP39" s="398"/>
      <c r="AQ39" s="398"/>
      <c r="AR39" s="398"/>
      <c r="AS39" s="398"/>
      <c r="AT39" s="399"/>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row>
    <row r="40" spans="1:80" ht="15" customHeight="1" x14ac:dyDescent="0.25">
      <c r="A40" s="80"/>
      <c r="B40" s="325"/>
      <c r="C40" s="325"/>
      <c r="D40" s="326"/>
      <c r="E40" s="366"/>
      <c r="F40" s="367"/>
      <c r="G40" s="367"/>
      <c r="H40" s="367"/>
      <c r="I40" s="367"/>
      <c r="J40" s="73" t="str">
        <f>IF(AND('Mapa final'!$Y$34="Baja",'Mapa final'!$AA$34="Leve"),CONCATENATE("R5C",'Mapa final'!$O$34),"")</f>
        <v/>
      </c>
      <c r="K40" s="74" t="str">
        <f>IF(AND('Mapa final'!$Y$35="Baja",'Mapa final'!$AA$35="Leve"),CONCATENATE("R5C",'Mapa final'!$O$35),"")</f>
        <v/>
      </c>
      <c r="L40" s="74" t="str">
        <f>IF(AND('Mapa final'!$Y$36="Baja",'Mapa final'!$AA$36="Leve"),CONCATENATE("R5C",'Mapa final'!$O$36),"")</f>
        <v/>
      </c>
      <c r="M40" s="74" t="str">
        <f>IF(AND('Mapa final'!$Y$37="Baja",'Mapa final'!$AA$37="Leve"),CONCATENATE("R5C",'Mapa final'!$O$37),"")</f>
        <v/>
      </c>
      <c r="N40" s="74" t="str">
        <f>IF(AND('Mapa final'!$Y$38="Baja",'Mapa final'!$AA$38="Leve"),CONCATENATE("R5C",'Mapa final'!$O$38),"")</f>
        <v/>
      </c>
      <c r="O40" s="75" t="str">
        <f>IF(AND('Mapa final'!$Y$39="Baja",'Mapa final'!$AA$39="Leve"),CONCATENATE("R5C",'Mapa final'!$O$39),"")</f>
        <v/>
      </c>
      <c r="P40" s="64" t="str">
        <f>IF(AND('Mapa final'!$Y$34="Baja",'Mapa final'!$AA$34="Menor"),CONCATENATE("R5C",'Mapa final'!$O$34),"")</f>
        <v/>
      </c>
      <c r="Q40" s="65" t="str">
        <f>IF(AND('Mapa final'!$Y$35="Baja",'Mapa final'!$AA$35="Menor"),CONCATENATE("R5C",'Mapa final'!$O$35),"")</f>
        <v/>
      </c>
      <c r="R40" s="65" t="str">
        <f>IF(AND('Mapa final'!$Y$36="Baja",'Mapa final'!$AA$36="Menor"),CONCATENATE("R5C",'Mapa final'!$O$36),"")</f>
        <v/>
      </c>
      <c r="S40" s="65" t="str">
        <f>IF(AND('Mapa final'!$Y$37="Baja",'Mapa final'!$AA$37="Menor"),CONCATENATE("R5C",'Mapa final'!$O$37),"")</f>
        <v/>
      </c>
      <c r="T40" s="65" t="str">
        <f>IF(AND('Mapa final'!$Y$38="Baja",'Mapa final'!$AA$38="Menor"),CONCATENATE("R5C",'Mapa final'!$O$38),"")</f>
        <v/>
      </c>
      <c r="U40" s="66" t="str">
        <f>IF(AND('Mapa final'!$Y$39="Baja",'Mapa final'!$AA$39="Menor"),CONCATENATE("R5C",'Mapa final'!$O$39),"")</f>
        <v/>
      </c>
      <c r="V40" s="64" t="str">
        <f>IF(AND('Mapa final'!$Y$34="Baja",'Mapa final'!$AA$34="Moderado"),CONCATENATE("R5C",'Mapa final'!$O$34),"")</f>
        <v/>
      </c>
      <c r="W40" s="65" t="str">
        <f>IF(AND('Mapa final'!$Y$35="Baja",'Mapa final'!$AA$35="Moderado"),CONCATENATE("R5C",'Mapa final'!$O$35),"")</f>
        <v/>
      </c>
      <c r="X40" s="65" t="str">
        <f>IF(AND('Mapa final'!$Y$36="Baja",'Mapa final'!$AA$36="Moderado"),CONCATENATE("R5C",'Mapa final'!$O$36),"")</f>
        <v/>
      </c>
      <c r="Y40" s="65" t="str">
        <f>IF(AND('Mapa final'!$Y$37="Baja",'Mapa final'!$AA$37="Moderado"),CONCATENATE("R5C",'Mapa final'!$O$37),"")</f>
        <v/>
      </c>
      <c r="Z40" s="65" t="str">
        <f>IF(AND('Mapa final'!$Y$38="Baja",'Mapa final'!$AA$38="Moderado"),CONCATENATE("R5C",'Mapa final'!$O$38),"")</f>
        <v/>
      </c>
      <c r="AA40" s="66" t="str">
        <f>IF(AND('Mapa final'!$Y$39="Baja",'Mapa final'!$AA$39="Moderado"),CONCATENATE("R5C",'Mapa final'!$O$39),"")</f>
        <v/>
      </c>
      <c r="AB40" s="49" t="str">
        <f>IF(AND('Mapa final'!$Y$34="Baja",'Mapa final'!$AA$34="Mayor"),CONCATENATE("R5C",'Mapa final'!$O$34),"")</f>
        <v/>
      </c>
      <c r="AC40" s="50" t="str">
        <f>IF(AND('Mapa final'!$Y$35="Baja",'Mapa final'!$AA$35="Mayor"),CONCATENATE("R5C",'Mapa final'!$O$35),"")</f>
        <v/>
      </c>
      <c r="AD40" s="50" t="str">
        <f>IF(AND('Mapa final'!$Y$36="Baja",'Mapa final'!$AA$36="Mayor"),CONCATENATE("R5C",'Mapa final'!$O$36),"")</f>
        <v/>
      </c>
      <c r="AE40" s="50" t="str">
        <f>IF(AND('Mapa final'!$Y$37="Baja",'Mapa final'!$AA$37="Mayor"),CONCATENATE("R5C",'Mapa final'!$O$37),"")</f>
        <v/>
      </c>
      <c r="AF40" s="50" t="str">
        <f>IF(AND('Mapa final'!$Y$38="Baja",'Mapa final'!$AA$38="Mayor"),CONCATENATE("R5C",'Mapa final'!$O$38),"")</f>
        <v/>
      </c>
      <c r="AG40" s="51" t="str">
        <f>IF(AND('Mapa final'!$Y$39="Baja",'Mapa final'!$AA$39="Mayor"),CONCATENATE("R5C",'Mapa final'!$O$39),"")</f>
        <v/>
      </c>
      <c r="AH40" s="52" t="str">
        <f>IF(AND('Mapa final'!$Y$34="Baja",'Mapa final'!$AA$34="Catastrófico"),CONCATENATE("R5C",'Mapa final'!$O$34),"")</f>
        <v/>
      </c>
      <c r="AI40" s="53" t="str">
        <f>IF(AND('Mapa final'!$Y$35="Baja",'Mapa final'!$AA$35="Catastrófico"),CONCATENATE("R5C",'Mapa final'!$O$35),"")</f>
        <v/>
      </c>
      <c r="AJ40" s="53" t="str">
        <f>IF(AND('Mapa final'!$Y$36="Baja",'Mapa final'!$AA$36="Catastrófico"),CONCATENATE("R5C",'Mapa final'!$O$36),"")</f>
        <v/>
      </c>
      <c r="AK40" s="53" t="str">
        <f>IF(AND('Mapa final'!$Y$37="Baja",'Mapa final'!$AA$37="Catastrófico"),CONCATENATE("R5C",'Mapa final'!$O$37),"")</f>
        <v/>
      </c>
      <c r="AL40" s="53" t="str">
        <f>IF(AND('Mapa final'!$Y$38="Baja",'Mapa final'!$AA$38="Catastrófico"),CONCATENATE("R5C",'Mapa final'!$O$38),"")</f>
        <v/>
      </c>
      <c r="AM40" s="54" t="str">
        <f>IF(AND('Mapa final'!$Y$39="Baja",'Mapa final'!$AA$39="Catastrófico"),CONCATENATE("R5C",'Mapa final'!$O$39),"")</f>
        <v/>
      </c>
      <c r="AN40" s="80"/>
      <c r="AO40" s="397"/>
      <c r="AP40" s="398"/>
      <c r="AQ40" s="398"/>
      <c r="AR40" s="398"/>
      <c r="AS40" s="398"/>
      <c r="AT40" s="399"/>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row>
    <row r="41" spans="1:80" ht="15" customHeight="1" x14ac:dyDescent="0.25">
      <c r="A41" s="80"/>
      <c r="B41" s="325"/>
      <c r="C41" s="325"/>
      <c r="D41" s="326"/>
      <c r="E41" s="366"/>
      <c r="F41" s="367"/>
      <c r="G41" s="367"/>
      <c r="H41" s="367"/>
      <c r="I41" s="367"/>
      <c r="J41" s="73" t="str">
        <f>IF(AND('Mapa final'!$Y$40="Baja",'Mapa final'!$AA$40="Leve"),CONCATENATE("R6C",'Mapa final'!$O$40),"")</f>
        <v/>
      </c>
      <c r="K41" s="74" t="str">
        <f>IF(AND('Mapa final'!$Y$41="Baja",'Mapa final'!$AA$41="Leve"),CONCATENATE("R6C",'Mapa final'!$O$41),"")</f>
        <v/>
      </c>
      <c r="L41" s="74" t="str">
        <f>IF(AND('Mapa final'!$Y$42="Baja",'Mapa final'!$AA$42="Leve"),CONCATENATE("R6C",'Mapa final'!$O$42),"")</f>
        <v/>
      </c>
      <c r="M41" s="74" t="str">
        <f>IF(AND('Mapa final'!$Y$43="Baja",'Mapa final'!$AA$43="Leve"),CONCATENATE("R6C",'Mapa final'!$O$43),"")</f>
        <v/>
      </c>
      <c r="N41" s="74" t="str">
        <f>IF(AND('Mapa final'!$Y$44="Baja",'Mapa final'!$AA$44="Leve"),CONCATENATE("R6C",'Mapa final'!$O$44),"")</f>
        <v/>
      </c>
      <c r="O41" s="75" t="str">
        <f>IF(AND('Mapa final'!$Y$45="Baja",'Mapa final'!$AA$45="Leve"),CONCATENATE("R6C",'Mapa final'!$O$45),"")</f>
        <v/>
      </c>
      <c r="P41" s="64" t="str">
        <f>IF(AND('Mapa final'!$Y$40="Baja",'Mapa final'!$AA$40="Menor"),CONCATENATE("R6C",'Mapa final'!$O$40),"")</f>
        <v/>
      </c>
      <c r="Q41" s="65" t="str">
        <f>IF(AND('Mapa final'!$Y$41="Baja",'Mapa final'!$AA$41="Menor"),CONCATENATE("R6C",'Mapa final'!$O$41),"")</f>
        <v/>
      </c>
      <c r="R41" s="65" t="str">
        <f>IF(AND('Mapa final'!$Y$42="Baja",'Mapa final'!$AA$42="Menor"),CONCATENATE("R6C",'Mapa final'!$O$42),"")</f>
        <v/>
      </c>
      <c r="S41" s="65" t="str">
        <f>IF(AND('Mapa final'!$Y$43="Baja",'Mapa final'!$AA$43="Menor"),CONCATENATE("R6C",'Mapa final'!$O$43),"")</f>
        <v/>
      </c>
      <c r="T41" s="65" t="str">
        <f>IF(AND('Mapa final'!$Y$44="Baja",'Mapa final'!$AA$44="Menor"),CONCATENATE("R6C",'Mapa final'!$O$44),"")</f>
        <v/>
      </c>
      <c r="U41" s="66" t="str">
        <f>IF(AND('Mapa final'!$Y$45="Baja",'Mapa final'!$AA$45="Menor"),CONCATENATE("R6C",'Mapa final'!$O$45),"")</f>
        <v/>
      </c>
      <c r="V41" s="64" t="str">
        <f>IF(AND('Mapa final'!$Y$40="Baja",'Mapa final'!$AA$40="Moderado"),CONCATENATE("R6C",'Mapa final'!$O$40),"")</f>
        <v/>
      </c>
      <c r="W41" s="65" t="str">
        <f>IF(AND('Mapa final'!$Y$41="Baja",'Mapa final'!$AA$41="Moderado"),CONCATENATE("R6C",'Mapa final'!$O$41),"")</f>
        <v/>
      </c>
      <c r="X41" s="65" t="str">
        <f>IF(AND('Mapa final'!$Y$42="Baja",'Mapa final'!$AA$42="Moderado"),CONCATENATE("R6C",'Mapa final'!$O$42),"")</f>
        <v/>
      </c>
      <c r="Y41" s="65" t="str">
        <f>IF(AND('Mapa final'!$Y$43="Baja",'Mapa final'!$AA$43="Moderado"),CONCATENATE("R6C",'Mapa final'!$O$43),"")</f>
        <v/>
      </c>
      <c r="Z41" s="65" t="str">
        <f>IF(AND('Mapa final'!$Y$44="Baja",'Mapa final'!$AA$44="Moderado"),CONCATENATE("R6C",'Mapa final'!$O$44),"")</f>
        <v/>
      </c>
      <c r="AA41" s="66" t="str">
        <f>IF(AND('Mapa final'!$Y$45="Baja",'Mapa final'!$AA$45="Moderado"),CONCATENATE("R6C",'Mapa final'!$O$45),"")</f>
        <v/>
      </c>
      <c r="AB41" s="49" t="str">
        <f>IF(AND('Mapa final'!$Y$40="Baja",'Mapa final'!$AA$40="Mayor"),CONCATENATE("R6C",'Mapa final'!$O$40),"")</f>
        <v/>
      </c>
      <c r="AC41" s="50" t="str">
        <f>IF(AND('Mapa final'!$Y$41="Baja",'Mapa final'!$AA$41="Mayor"),CONCATENATE("R6C",'Mapa final'!$O$41),"")</f>
        <v/>
      </c>
      <c r="AD41" s="50" t="str">
        <f>IF(AND('Mapa final'!$Y$42="Baja",'Mapa final'!$AA$42="Mayor"),CONCATENATE("R6C",'Mapa final'!$O$42),"")</f>
        <v/>
      </c>
      <c r="AE41" s="50" t="str">
        <f>IF(AND('Mapa final'!$Y$43="Baja",'Mapa final'!$AA$43="Mayor"),CONCATENATE("R6C",'Mapa final'!$O$43),"")</f>
        <v/>
      </c>
      <c r="AF41" s="50" t="str">
        <f>IF(AND('Mapa final'!$Y$44="Baja",'Mapa final'!$AA$44="Mayor"),CONCATENATE("R6C",'Mapa final'!$O$44),"")</f>
        <v/>
      </c>
      <c r="AG41" s="51" t="str">
        <f>IF(AND('Mapa final'!$Y$45="Baja",'Mapa final'!$AA$45="Mayor"),CONCATENATE("R6C",'Mapa final'!$O$45),"")</f>
        <v/>
      </c>
      <c r="AH41" s="52" t="str">
        <f>IF(AND('Mapa final'!$Y$40="Baja",'Mapa final'!$AA$40="Catastrófico"),CONCATENATE("R6C",'Mapa final'!$O$40),"")</f>
        <v/>
      </c>
      <c r="AI41" s="53" t="str">
        <f>IF(AND('Mapa final'!$Y$41="Baja",'Mapa final'!$AA$41="Catastrófico"),CONCATENATE("R6C",'Mapa final'!$O$41),"")</f>
        <v/>
      </c>
      <c r="AJ41" s="53" t="str">
        <f>IF(AND('Mapa final'!$Y$42="Baja",'Mapa final'!$AA$42="Catastrófico"),CONCATENATE("R6C",'Mapa final'!$O$42),"")</f>
        <v/>
      </c>
      <c r="AK41" s="53" t="str">
        <f>IF(AND('Mapa final'!$Y$43="Baja",'Mapa final'!$AA$43="Catastrófico"),CONCATENATE("R6C",'Mapa final'!$O$43),"")</f>
        <v/>
      </c>
      <c r="AL41" s="53" t="str">
        <f>IF(AND('Mapa final'!$Y$44="Baja",'Mapa final'!$AA$44="Catastrófico"),CONCATENATE("R6C",'Mapa final'!$O$44),"")</f>
        <v/>
      </c>
      <c r="AM41" s="54" t="str">
        <f>IF(AND('Mapa final'!$Y$45="Baja",'Mapa final'!$AA$45="Catastrófico"),CONCATENATE("R6C",'Mapa final'!$O$45),"")</f>
        <v/>
      </c>
      <c r="AN41" s="80"/>
      <c r="AO41" s="397"/>
      <c r="AP41" s="398"/>
      <c r="AQ41" s="398"/>
      <c r="AR41" s="398"/>
      <c r="AS41" s="398"/>
      <c r="AT41" s="399"/>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row>
    <row r="42" spans="1:80" ht="15" customHeight="1" x14ac:dyDescent="0.25">
      <c r="A42" s="80"/>
      <c r="B42" s="325"/>
      <c r="C42" s="325"/>
      <c r="D42" s="326"/>
      <c r="E42" s="366"/>
      <c r="F42" s="367"/>
      <c r="G42" s="367"/>
      <c r="H42" s="367"/>
      <c r="I42" s="367"/>
      <c r="J42" s="73" t="str">
        <f>IF(AND('Mapa final'!$Y$46="Baja",'Mapa final'!$AA$46="Leve"),CONCATENATE("R7C",'Mapa final'!$O$46),"")</f>
        <v/>
      </c>
      <c r="K42" s="74" t="str">
        <f>IF(AND('Mapa final'!$Y$47="Baja",'Mapa final'!$AA$47="Leve"),CONCATENATE("R7C",'Mapa final'!$O$47),"")</f>
        <v/>
      </c>
      <c r="L42" s="74" t="str">
        <f>IF(AND('Mapa final'!$Y$48="Baja",'Mapa final'!$AA$48="Leve"),CONCATENATE("R7C",'Mapa final'!$O$48),"")</f>
        <v/>
      </c>
      <c r="M42" s="74" t="str">
        <f>IF(AND('Mapa final'!$Y$49="Baja",'Mapa final'!$AA$49="Leve"),CONCATENATE("R7C",'Mapa final'!$O$49),"")</f>
        <v/>
      </c>
      <c r="N42" s="74" t="str">
        <f>IF(AND('Mapa final'!$Y$50="Baja",'Mapa final'!$AA$50="Leve"),CONCATENATE("R7C",'Mapa final'!$O$50),"")</f>
        <v/>
      </c>
      <c r="O42" s="75" t="str">
        <f>IF(AND('Mapa final'!$Y$51="Baja",'Mapa final'!$AA$51="Leve"),CONCATENATE("R7C",'Mapa final'!$O$51),"")</f>
        <v/>
      </c>
      <c r="P42" s="64" t="str">
        <f>IF(AND('Mapa final'!$Y$46="Baja",'Mapa final'!$AA$46="Menor"),CONCATENATE("R7C",'Mapa final'!$O$46),"")</f>
        <v/>
      </c>
      <c r="Q42" s="65" t="str">
        <f>IF(AND('Mapa final'!$Y$47="Baja",'Mapa final'!$AA$47="Menor"),CONCATENATE("R7C",'Mapa final'!$O$47),"")</f>
        <v/>
      </c>
      <c r="R42" s="65" t="str">
        <f>IF(AND('Mapa final'!$Y$48="Baja",'Mapa final'!$AA$48="Menor"),CONCATENATE("R7C",'Mapa final'!$O$48),"")</f>
        <v/>
      </c>
      <c r="S42" s="65" t="str">
        <f>IF(AND('Mapa final'!$Y$49="Baja",'Mapa final'!$AA$49="Menor"),CONCATENATE("R7C",'Mapa final'!$O$49),"")</f>
        <v/>
      </c>
      <c r="T42" s="65" t="str">
        <f>IF(AND('Mapa final'!$Y$50="Baja",'Mapa final'!$AA$50="Menor"),CONCATENATE("R7C",'Mapa final'!$O$50),"")</f>
        <v/>
      </c>
      <c r="U42" s="66" t="str">
        <f>IF(AND('Mapa final'!$Y$51="Baja",'Mapa final'!$AA$51="Menor"),CONCATENATE("R7C",'Mapa final'!$O$51),"")</f>
        <v/>
      </c>
      <c r="V42" s="64" t="str">
        <f>IF(AND('Mapa final'!$Y$46="Baja",'Mapa final'!$AA$46="Moderado"),CONCATENATE("R7C",'Mapa final'!$O$46),"")</f>
        <v/>
      </c>
      <c r="W42" s="65" t="str">
        <f>IF(AND('Mapa final'!$Y$47="Baja",'Mapa final'!$AA$47="Moderado"),CONCATENATE("R7C",'Mapa final'!$O$47),"")</f>
        <v/>
      </c>
      <c r="X42" s="65" t="str">
        <f>IF(AND('Mapa final'!$Y$48="Baja",'Mapa final'!$AA$48="Moderado"),CONCATENATE("R7C",'Mapa final'!$O$48),"")</f>
        <v/>
      </c>
      <c r="Y42" s="65" t="str">
        <f>IF(AND('Mapa final'!$Y$49="Baja",'Mapa final'!$AA$49="Moderado"),CONCATENATE("R7C",'Mapa final'!$O$49),"")</f>
        <v/>
      </c>
      <c r="Z42" s="65" t="str">
        <f>IF(AND('Mapa final'!$Y$50="Baja",'Mapa final'!$AA$50="Moderado"),CONCATENATE("R7C",'Mapa final'!$O$50),"")</f>
        <v/>
      </c>
      <c r="AA42" s="66" t="str">
        <f>IF(AND('Mapa final'!$Y$51="Baja",'Mapa final'!$AA$51="Moderado"),CONCATENATE("R7C",'Mapa final'!$O$51),"")</f>
        <v/>
      </c>
      <c r="AB42" s="49" t="str">
        <f>IF(AND('Mapa final'!$Y$46="Baja",'Mapa final'!$AA$46="Mayor"),CONCATENATE("R7C",'Mapa final'!$O$46),"")</f>
        <v/>
      </c>
      <c r="AC42" s="50" t="str">
        <f>IF(AND('Mapa final'!$Y$47="Baja",'Mapa final'!$AA$47="Mayor"),CONCATENATE("R7C",'Mapa final'!$O$47),"")</f>
        <v/>
      </c>
      <c r="AD42" s="50" t="str">
        <f>IF(AND('Mapa final'!$Y$48="Baja",'Mapa final'!$AA$48="Mayor"),CONCATENATE("R7C",'Mapa final'!$O$48),"")</f>
        <v/>
      </c>
      <c r="AE42" s="50" t="str">
        <f>IF(AND('Mapa final'!$Y$49="Baja",'Mapa final'!$AA$49="Mayor"),CONCATENATE("R7C",'Mapa final'!$O$49),"")</f>
        <v/>
      </c>
      <c r="AF42" s="50" t="str">
        <f>IF(AND('Mapa final'!$Y$50="Baja",'Mapa final'!$AA$50="Mayor"),CONCATENATE("R7C",'Mapa final'!$O$50),"")</f>
        <v/>
      </c>
      <c r="AG42" s="51" t="str">
        <f>IF(AND('Mapa final'!$Y$51="Baja",'Mapa final'!$AA$51="Mayor"),CONCATENATE("R7C",'Mapa final'!$O$51),"")</f>
        <v/>
      </c>
      <c r="AH42" s="52" t="str">
        <f>IF(AND('Mapa final'!$Y$46="Baja",'Mapa final'!$AA$46="Catastrófico"),CONCATENATE("R7C",'Mapa final'!$O$46),"")</f>
        <v/>
      </c>
      <c r="AI42" s="53" t="str">
        <f>IF(AND('Mapa final'!$Y$47="Baja",'Mapa final'!$AA$47="Catastrófico"),CONCATENATE("R7C",'Mapa final'!$O$47),"")</f>
        <v/>
      </c>
      <c r="AJ42" s="53" t="str">
        <f>IF(AND('Mapa final'!$Y$48="Baja",'Mapa final'!$AA$48="Catastrófico"),CONCATENATE("R7C",'Mapa final'!$O$48),"")</f>
        <v/>
      </c>
      <c r="AK42" s="53" t="str">
        <f>IF(AND('Mapa final'!$Y$49="Baja",'Mapa final'!$AA$49="Catastrófico"),CONCATENATE("R7C",'Mapa final'!$O$49),"")</f>
        <v/>
      </c>
      <c r="AL42" s="53" t="str">
        <f>IF(AND('Mapa final'!$Y$50="Baja",'Mapa final'!$AA$50="Catastrófico"),CONCATENATE("R7C",'Mapa final'!$O$50),"")</f>
        <v/>
      </c>
      <c r="AM42" s="54" t="str">
        <f>IF(AND('Mapa final'!$Y$51="Baja",'Mapa final'!$AA$51="Catastrófico"),CONCATENATE("R7C",'Mapa final'!$O$51),"")</f>
        <v/>
      </c>
      <c r="AN42" s="80"/>
      <c r="AO42" s="397"/>
      <c r="AP42" s="398"/>
      <c r="AQ42" s="398"/>
      <c r="AR42" s="398"/>
      <c r="AS42" s="398"/>
      <c r="AT42" s="399"/>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row>
    <row r="43" spans="1:80" ht="15" customHeight="1" x14ac:dyDescent="0.25">
      <c r="A43" s="80"/>
      <c r="B43" s="325"/>
      <c r="C43" s="325"/>
      <c r="D43" s="326"/>
      <c r="E43" s="366"/>
      <c r="F43" s="367"/>
      <c r="G43" s="367"/>
      <c r="H43" s="367"/>
      <c r="I43" s="367"/>
      <c r="J43" s="73" t="str">
        <f>IF(AND('Mapa final'!$Y$52="Baja",'Mapa final'!$AA$52="Leve"),CONCATENATE("R8C",'Mapa final'!$O$52),"")</f>
        <v/>
      </c>
      <c r="K43" s="74" t="str">
        <f>IF(AND('Mapa final'!$Y$53="Baja",'Mapa final'!$AA$53="Leve"),CONCATENATE("R8C",'Mapa final'!$O$53),"")</f>
        <v/>
      </c>
      <c r="L43" s="74" t="str">
        <f>IF(AND('Mapa final'!$Y$54="Baja",'Mapa final'!$AA$54="Leve"),CONCATENATE("R8C",'Mapa final'!$O$54),"")</f>
        <v/>
      </c>
      <c r="M43" s="74" t="str">
        <f>IF(AND('Mapa final'!$Y$55="Baja",'Mapa final'!$AA$55="Leve"),CONCATENATE("R8C",'Mapa final'!$O$55),"")</f>
        <v/>
      </c>
      <c r="N43" s="74" t="str">
        <f>IF(AND('Mapa final'!$Y$56="Baja",'Mapa final'!$AA$56="Leve"),CONCATENATE("R8C",'Mapa final'!$O$56),"")</f>
        <v/>
      </c>
      <c r="O43" s="75" t="str">
        <f>IF(AND('Mapa final'!$Y$57="Baja",'Mapa final'!$AA$57="Leve"),CONCATENATE("R8C",'Mapa final'!$O$57),"")</f>
        <v/>
      </c>
      <c r="P43" s="64" t="str">
        <f>IF(AND('Mapa final'!$Y$52="Baja",'Mapa final'!$AA$52="Menor"),CONCATENATE("R8C",'Mapa final'!$O$52),"")</f>
        <v/>
      </c>
      <c r="Q43" s="65" t="str">
        <f>IF(AND('Mapa final'!$Y$53="Baja",'Mapa final'!$AA$53="Menor"),CONCATENATE("R8C",'Mapa final'!$O$53),"")</f>
        <v/>
      </c>
      <c r="R43" s="65" t="str">
        <f>IF(AND('Mapa final'!$Y$54="Baja",'Mapa final'!$AA$54="Menor"),CONCATENATE("R8C",'Mapa final'!$O$54),"")</f>
        <v/>
      </c>
      <c r="S43" s="65" t="str">
        <f>IF(AND('Mapa final'!$Y$55="Baja",'Mapa final'!$AA$55="Menor"),CONCATENATE("R8C",'Mapa final'!$O$55),"")</f>
        <v/>
      </c>
      <c r="T43" s="65" t="str">
        <f>IF(AND('Mapa final'!$Y$56="Baja",'Mapa final'!$AA$56="Menor"),CONCATENATE("R8C",'Mapa final'!$O$56),"")</f>
        <v/>
      </c>
      <c r="U43" s="66" t="str">
        <f>IF(AND('Mapa final'!$Y$57="Baja",'Mapa final'!$AA$57="Menor"),CONCATENATE("R8C",'Mapa final'!$O$57),"")</f>
        <v/>
      </c>
      <c r="V43" s="64" t="str">
        <f>IF(AND('Mapa final'!$Y$52="Baja",'Mapa final'!$AA$52="Moderado"),CONCATENATE("R8C",'Mapa final'!$O$52),"")</f>
        <v/>
      </c>
      <c r="W43" s="65" t="str">
        <f>IF(AND('Mapa final'!$Y$53="Baja",'Mapa final'!$AA$53="Moderado"),CONCATENATE("R8C",'Mapa final'!$O$53),"")</f>
        <v/>
      </c>
      <c r="X43" s="65" t="str">
        <f>IF(AND('Mapa final'!$Y$54="Baja",'Mapa final'!$AA$54="Moderado"),CONCATENATE("R8C",'Mapa final'!$O$54),"")</f>
        <v/>
      </c>
      <c r="Y43" s="65" t="str">
        <f>IF(AND('Mapa final'!$Y$55="Baja",'Mapa final'!$AA$55="Moderado"),CONCATENATE("R8C",'Mapa final'!$O$55),"")</f>
        <v/>
      </c>
      <c r="Z43" s="65" t="str">
        <f>IF(AND('Mapa final'!$Y$56="Baja",'Mapa final'!$AA$56="Moderado"),CONCATENATE("R8C",'Mapa final'!$O$56),"")</f>
        <v/>
      </c>
      <c r="AA43" s="66" t="str">
        <f>IF(AND('Mapa final'!$Y$57="Baja",'Mapa final'!$AA$57="Moderado"),CONCATENATE("R8C",'Mapa final'!$O$57),"")</f>
        <v/>
      </c>
      <c r="AB43" s="49" t="str">
        <f>IF(AND('Mapa final'!$Y$52="Baja",'Mapa final'!$AA$52="Mayor"),CONCATENATE("R8C",'Mapa final'!$O$52),"")</f>
        <v/>
      </c>
      <c r="AC43" s="50" t="str">
        <f>IF(AND('Mapa final'!$Y$53="Baja",'Mapa final'!$AA$53="Mayor"),CONCATENATE("R8C",'Mapa final'!$O$53),"")</f>
        <v/>
      </c>
      <c r="AD43" s="50" t="str">
        <f>IF(AND('Mapa final'!$Y$54="Baja",'Mapa final'!$AA$54="Mayor"),CONCATENATE("R8C",'Mapa final'!$O$54),"")</f>
        <v/>
      </c>
      <c r="AE43" s="50" t="str">
        <f>IF(AND('Mapa final'!$Y$55="Baja",'Mapa final'!$AA$55="Mayor"),CONCATENATE("R8C",'Mapa final'!$O$55),"")</f>
        <v/>
      </c>
      <c r="AF43" s="50" t="str">
        <f>IF(AND('Mapa final'!$Y$56="Baja",'Mapa final'!$AA$56="Mayor"),CONCATENATE("R8C",'Mapa final'!$O$56),"")</f>
        <v/>
      </c>
      <c r="AG43" s="51" t="str">
        <f>IF(AND('Mapa final'!$Y$57="Baja",'Mapa final'!$AA$57="Mayor"),CONCATENATE("R8C",'Mapa final'!$O$57),"")</f>
        <v/>
      </c>
      <c r="AH43" s="52" t="str">
        <f>IF(AND('Mapa final'!$Y$52="Baja",'Mapa final'!$AA$52="Catastrófico"),CONCATENATE("R8C",'Mapa final'!$O$52),"")</f>
        <v/>
      </c>
      <c r="AI43" s="53" t="str">
        <f>IF(AND('Mapa final'!$Y$53="Baja",'Mapa final'!$AA$53="Catastrófico"),CONCATENATE("R8C",'Mapa final'!$O$53),"")</f>
        <v/>
      </c>
      <c r="AJ43" s="53" t="str">
        <f>IF(AND('Mapa final'!$Y$54="Baja",'Mapa final'!$AA$54="Catastrófico"),CONCATENATE("R8C",'Mapa final'!$O$54),"")</f>
        <v/>
      </c>
      <c r="AK43" s="53" t="str">
        <f>IF(AND('Mapa final'!$Y$55="Baja",'Mapa final'!$AA$55="Catastrófico"),CONCATENATE("R8C",'Mapa final'!$O$55),"")</f>
        <v/>
      </c>
      <c r="AL43" s="53" t="str">
        <f>IF(AND('Mapa final'!$Y$56="Baja",'Mapa final'!$AA$56="Catastrófico"),CONCATENATE("R8C",'Mapa final'!$O$56),"")</f>
        <v/>
      </c>
      <c r="AM43" s="54" t="str">
        <f>IF(AND('Mapa final'!$Y$57="Baja",'Mapa final'!$AA$57="Catastrófico"),CONCATENATE("R8C",'Mapa final'!$O$57),"")</f>
        <v/>
      </c>
      <c r="AN43" s="80"/>
      <c r="AO43" s="397"/>
      <c r="AP43" s="398"/>
      <c r="AQ43" s="398"/>
      <c r="AR43" s="398"/>
      <c r="AS43" s="398"/>
      <c r="AT43" s="399"/>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row>
    <row r="44" spans="1:80" ht="15" customHeight="1" x14ac:dyDescent="0.25">
      <c r="A44" s="80"/>
      <c r="B44" s="325"/>
      <c r="C44" s="325"/>
      <c r="D44" s="326"/>
      <c r="E44" s="366"/>
      <c r="F44" s="367"/>
      <c r="G44" s="367"/>
      <c r="H44" s="367"/>
      <c r="I44" s="367"/>
      <c r="J44" s="73" t="str">
        <f>IF(AND('Mapa final'!$Y$58="Baja",'Mapa final'!$AA$58="Leve"),CONCATENATE("R9C",'Mapa final'!$O$58),"")</f>
        <v/>
      </c>
      <c r="K44" s="74" t="str">
        <f>IF(AND('Mapa final'!$Y$59="Baja",'Mapa final'!$AA$59="Leve"),CONCATENATE("R9C",'Mapa final'!$O$59),"")</f>
        <v/>
      </c>
      <c r="L44" s="74" t="str">
        <f>IF(AND('Mapa final'!$Y$60="Baja",'Mapa final'!$AA$60="Leve"),CONCATENATE("R9C",'Mapa final'!$O$60),"")</f>
        <v/>
      </c>
      <c r="M44" s="74" t="str">
        <f>IF(AND('Mapa final'!$Y$61="Baja",'Mapa final'!$AA$61="Leve"),CONCATENATE("R9C",'Mapa final'!$O$61),"")</f>
        <v/>
      </c>
      <c r="N44" s="74" t="str">
        <f>IF(AND('Mapa final'!$Y$62="Baja",'Mapa final'!$AA$62="Leve"),CONCATENATE("R9C",'Mapa final'!$O$62),"")</f>
        <v/>
      </c>
      <c r="O44" s="75" t="str">
        <f>IF(AND('Mapa final'!$Y$63="Baja",'Mapa final'!$AA$63="Leve"),CONCATENATE("R9C",'Mapa final'!$O$63),"")</f>
        <v/>
      </c>
      <c r="P44" s="64" t="str">
        <f>IF(AND('Mapa final'!$Y$58="Baja",'Mapa final'!$AA$58="Menor"),CONCATENATE("R9C",'Mapa final'!$O$58),"")</f>
        <v/>
      </c>
      <c r="Q44" s="65" t="str">
        <f>IF(AND('Mapa final'!$Y$59="Baja",'Mapa final'!$AA$59="Menor"),CONCATENATE("R9C",'Mapa final'!$O$59),"")</f>
        <v/>
      </c>
      <c r="R44" s="65" t="str">
        <f>IF(AND('Mapa final'!$Y$60="Baja",'Mapa final'!$AA$60="Menor"),CONCATENATE("R9C",'Mapa final'!$O$60),"")</f>
        <v/>
      </c>
      <c r="S44" s="65" t="str">
        <f>IF(AND('Mapa final'!$Y$61="Baja",'Mapa final'!$AA$61="Menor"),CONCATENATE("R9C",'Mapa final'!$O$61),"")</f>
        <v/>
      </c>
      <c r="T44" s="65" t="str">
        <f>IF(AND('Mapa final'!$Y$62="Baja",'Mapa final'!$AA$62="Menor"),CONCATENATE("R9C",'Mapa final'!$O$62),"")</f>
        <v/>
      </c>
      <c r="U44" s="66" t="str">
        <f>IF(AND('Mapa final'!$Y$63="Baja",'Mapa final'!$AA$63="Menor"),CONCATENATE("R9C",'Mapa final'!$O$63),"")</f>
        <v/>
      </c>
      <c r="V44" s="64" t="str">
        <f>IF(AND('Mapa final'!$Y$58="Baja",'Mapa final'!$AA$58="Moderado"),CONCATENATE("R9C",'Mapa final'!$O$58),"")</f>
        <v/>
      </c>
      <c r="W44" s="65" t="str">
        <f>IF(AND('Mapa final'!$Y$59="Baja",'Mapa final'!$AA$59="Moderado"),CONCATENATE("R9C",'Mapa final'!$O$59),"")</f>
        <v/>
      </c>
      <c r="X44" s="65" t="str">
        <f>IF(AND('Mapa final'!$Y$60="Baja",'Mapa final'!$AA$60="Moderado"),CONCATENATE("R9C",'Mapa final'!$O$60),"")</f>
        <v/>
      </c>
      <c r="Y44" s="65" t="str">
        <f>IF(AND('Mapa final'!$Y$61="Baja",'Mapa final'!$AA$61="Moderado"),CONCATENATE("R9C",'Mapa final'!$O$61),"")</f>
        <v/>
      </c>
      <c r="Z44" s="65" t="str">
        <f>IF(AND('Mapa final'!$Y$62="Baja",'Mapa final'!$AA$62="Moderado"),CONCATENATE("R9C",'Mapa final'!$O$62),"")</f>
        <v/>
      </c>
      <c r="AA44" s="66" t="str">
        <f>IF(AND('Mapa final'!$Y$63="Baja",'Mapa final'!$AA$63="Moderado"),CONCATENATE("R9C",'Mapa final'!$O$63),"")</f>
        <v/>
      </c>
      <c r="AB44" s="49" t="str">
        <f>IF(AND('Mapa final'!$Y$58="Baja",'Mapa final'!$AA$58="Mayor"),CONCATENATE("R9C",'Mapa final'!$O$58),"")</f>
        <v/>
      </c>
      <c r="AC44" s="50" t="str">
        <f>IF(AND('Mapa final'!$Y$59="Baja",'Mapa final'!$AA$59="Mayor"),CONCATENATE("R9C",'Mapa final'!$O$59),"")</f>
        <v/>
      </c>
      <c r="AD44" s="50" t="str">
        <f>IF(AND('Mapa final'!$Y$60="Baja",'Mapa final'!$AA$60="Mayor"),CONCATENATE("R9C",'Mapa final'!$O$60),"")</f>
        <v/>
      </c>
      <c r="AE44" s="50" t="str">
        <f>IF(AND('Mapa final'!$Y$61="Baja",'Mapa final'!$AA$61="Mayor"),CONCATENATE("R9C",'Mapa final'!$O$61),"")</f>
        <v/>
      </c>
      <c r="AF44" s="50" t="str">
        <f>IF(AND('Mapa final'!$Y$62="Baja",'Mapa final'!$AA$62="Mayor"),CONCATENATE("R9C",'Mapa final'!$O$62),"")</f>
        <v/>
      </c>
      <c r="AG44" s="51" t="str">
        <f>IF(AND('Mapa final'!$Y$63="Baja",'Mapa final'!$AA$63="Mayor"),CONCATENATE("R9C",'Mapa final'!$O$63),"")</f>
        <v/>
      </c>
      <c r="AH44" s="52" t="str">
        <f>IF(AND('Mapa final'!$Y$58="Baja",'Mapa final'!$AA$58="Catastrófico"),CONCATENATE("R9C",'Mapa final'!$O$58),"")</f>
        <v/>
      </c>
      <c r="AI44" s="53" t="str">
        <f>IF(AND('Mapa final'!$Y$59="Baja",'Mapa final'!$AA$59="Catastrófico"),CONCATENATE("R9C",'Mapa final'!$O$59),"")</f>
        <v/>
      </c>
      <c r="AJ44" s="53" t="str">
        <f>IF(AND('Mapa final'!$Y$60="Baja",'Mapa final'!$AA$60="Catastrófico"),CONCATENATE("R9C",'Mapa final'!$O$60),"")</f>
        <v/>
      </c>
      <c r="AK44" s="53" t="str">
        <f>IF(AND('Mapa final'!$Y$61="Baja",'Mapa final'!$AA$61="Catastrófico"),CONCATENATE("R9C",'Mapa final'!$O$61),"")</f>
        <v/>
      </c>
      <c r="AL44" s="53" t="str">
        <f>IF(AND('Mapa final'!$Y$62="Baja",'Mapa final'!$AA$62="Catastrófico"),CONCATENATE("R9C",'Mapa final'!$O$62),"")</f>
        <v/>
      </c>
      <c r="AM44" s="54" t="str">
        <f>IF(AND('Mapa final'!$Y$63="Baja",'Mapa final'!$AA$63="Catastrófico"),CONCATENATE("R9C",'Mapa final'!$O$63),"")</f>
        <v/>
      </c>
      <c r="AN44" s="80"/>
      <c r="AO44" s="397"/>
      <c r="AP44" s="398"/>
      <c r="AQ44" s="398"/>
      <c r="AR44" s="398"/>
      <c r="AS44" s="398"/>
      <c r="AT44" s="399"/>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row>
    <row r="45" spans="1:80" ht="15.75" customHeight="1" thickBot="1" x14ac:dyDescent="0.3">
      <c r="A45" s="80"/>
      <c r="B45" s="325"/>
      <c r="C45" s="325"/>
      <c r="D45" s="326"/>
      <c r="E45" s="369"/>
      <c r="F45" s="370"/>
      <c r="G45" s="370"/>
      <c r="H45" s="370"/>
      <c r="I45" s="370"/>
      <c r="J45" s="76" t="str">
        <f>IF(AND('Mapa final'!$Y$64="Baja",'Mapa final'!$AA$64="Leve"),CONCATENATE("R10C",'Mapa final'!$O$64),"")</f>
        <v/>
      </c>
      <c r="K45" s="77" t="str">
        <f>IF(AND('Mapa final'!$Y$65="Baja",'Mapa final'!$AA$65="Leve"),CONCATENATE("R10C",'Mapa final'!$O$65),"")</f>
        <v/>
      </c>
      <c r="L45" s="77" t="str">
        <f>IF(AND('Mapa final'!$Y$66="Baja",'Mapa final'!$AA$66="Leve"),CONCATENATE("R10C",'Mapa final'!$O$66),"")</f>
        <v/>
      </c>
      <c r="M45" s="77" t="str">
        <f>IF(AND('Mapa final'!$Y$67="Baja",'Mapa final'!$AA$67="Leve"),CONCATENATE("R10C",'Mapa final'!$O$67),"")</f>
        <v/>
      </c>
      <c r="N45" s="77" t="str">
        <f>IF(AND('Mapa final'!$Y$68="Baja",'Mapa final'!$AA$68="Leve"),CONCATENATE("R10C",'Mapa final'!$O$68),"")</f>
        <v/>
      </c>
      <c r="O45" s="78" t="str">
        <f>IF(AND('Mapa final'!$Y$69="Baja",'Mapa final'!$AA$69="Leve"),CONCATENATE("R10C",'Mapa final'!$O$69),"")</f>
        <v/>
      </c>
      <c r="P45" s="64" t="str">
        <f>IF(AND('Mapa final'!$Y$64="Baja",'Mapa final'!$AA$64="Menor"),CONCATENATE("R10C",'Mapa final'!$O$64),"")</f>
        <v/>
      </c>
      <c r="Q45" s="65" t="str">
        <f>IF(AND('Mapa final'!$Y$65="Baja",'Mapa final'!$AA$65="Menor"),CONCATENATE("R10C",'Mapa final'!$O$65),"")</f>
        <v/>
      </c>
      <c r="R45" s="65" t="str">
        <f>IF(AND('Mapa final'!$Y$66="Baja",'Mapa final'!$AA$66="Menor"),CONCATENATE("R10C",'Mapa final'!$O$66),"")</f>
        <v/>
      </c>
      <c r="S45" s="65" t="str">
        <f>IF(AND('Mapa final'!$Y$67="Baja",'Mapa final'!$AA$67="Menor"),CONCATENATE("R10C",'Mapa final'!$O$67),"")</f>
        <v/>
      </c>
      <c r="T45" s="65" t="str">
        <f>IF(AND('Mapa final'!$Y$68="Baja",'Mapa final'!$AA$68="Menor"),CONCATENATE("R10C",'Mapa final'!$O$68),"")</f>
        <v/>
      </c>
      <c r="U45" s="66" t="str">
        <f>IF(AND('Mapa final'!$Y$69="Baja",'Mapa final'!$AA$69="Menor"),CONCATENATE("R10C",'Mapa final'!$O$69),"")</f>
        <v/>
      </c>
      <c r="V45" s="67" t="str">
        <f>IF(AND('Mapa final'!$Y$64="Baja",'Mapa final'!$AA$64="Moderado"),CONCATENATE("R10C",'Mapa final'!$O$64),"")</f>
        <v/>
      </c>
      <c r="W45" s="68" t="str">
        <f>IF(AND('Mapa final'!$Y$65="Baja",'Mapa final'!$AA$65="Moderado"),CONCATENATE("R10C",'Mapa final'!$O$65),"")</f>
        <v/>
      </c>
      <c r="X45" s="68" t="str">
        <f>IF(AND('Mapa final'!$Y$66="Baja",'Mapa final'!$AA$66="Moderado"),CONCATENATE("R10C",'Mapa final'!$O$66),"")</f>
        <v/>
      </c>
      <c r="Y45" s="68" t="str">
        <f>IF(AND('Mapa final'!$Y$67="Baja",'Mapa final'!$AA$67="Moderado"),CONCATENATE("R10C",'Mapa final'!$O$67),"")</f>
        <v/>
      </c>
      <c r="Z45" s="68" t="str">
        <f>IF(AND('Mapa final'!$Y$68="Baja",'Mapa final'!$AA$68="Moderado"),CONCATENATE("R10C",'Mapa final'!$O$68),"")</f>
        <v/>
      </c>
      <c r="AA45" s="69" t="str">
        <f>IF(AND('Mapa final'!$Y$69="Baja",'Mapa final'!$AA$69="Moderado"),CONCATENATE("R10C",'Mapa final'!$O$69),"")</f>
        <v/>
      </c>
      <c r="AB45" s="55" t="str">
        <f>IF(AND('Mapa final'!$Y$64="Baja",'Mapa final'!$AA$64="Mayor"),CONCATENATE("R10C",'Mapa final'!$O$64),"")</f>
        <v/>
      </c>
      <c r="AC45" s="56" t="str">
        <f>IF(AND('Mapa final'!$Y$65="Baja",'Mapa final'!$AA$65="Mayor"),CONCATENATE("R10C",'Mapa final'!$O$65),"")</f>
        <v/>
      </c>
      <c r="AD45" s="56" t="str">
        <f>IF(AND('Mapa final'!$Y$66="Baja",'Mapa final'!$AA$66="Mayor"),CONCATENATE("R10C",'Mapa final'!$O$66),"")</f>
        <v/>
      </c>
      <c r="AE45" s="56" t="str">
        <f>IF(AND('Mapa final'!$Y$67="Baja",'Mapa final'!$AA$67="Mayor"),CONCATENATE("R10C",'Mapa final'!$O$67),"")</f>
        <v/>
      </c>
      <c r="AF45" s="56" t="str">
        <f>IF(AND('Mapa final'!$Y$68="Baja",'Mapa final'!$AA$68="Mayor"),CONCATENATE("R10C",'Mapa final'!$O$68),"")</f>
        <v/>
      </c>
      <c r="AG45" s="57" t="str">
        <f>IF(AND('Mapa final'!$Y$69="Baja",'Mapa final'!$AA$69="Mayor"),CONCATENATE("R10C",'Mapa final'!$O$69),"")</f>
        <v/>
      </c>
      <c r="AH45" s="58" t="str">
        <f>IF(AND('Mapa final'!$Y$64="Baja",'Mapa final'!$AA$64="Catastrófico"),CONCATENATE("R10C",'Mapa final'!$O$64),"")</f>
        <v/>
      </c>
      <c r="AI45" s="59" t="str">
        <f>IF(AND('Mapa final'!$Y$65="Baja",'Mapa final'!$AA$65="Catastrófico"),CONCATENATE("R10C",'Mapa final'!$O$65),"")</f>
        <v/>
      </c>
      <c r="AJ45" s="59" t="str">
        <f>IF(AND('Mapa final'!$Y$66="Baja",'Mapa final'!$AA$66="Catastrófico"),CONCATENATE("R10C",'Mapa final'!$O$66),"")</f>
        <v/>
      </c>
      <c r="AK45" s="59" t="str">
        <f>IF(AND('Mapa final'!$Y$67="Baja",'Mapa final'!$AA$67="Catastrófico"),CONCATENATE("R10C",'Mapa final'!$O$67),"")</f>
        <v/>
      </c>
      <c r="AL45" s="59" t="str">
        <f>IF(AND('Mapa final'!$Y$68="Baja",'Mapa final'!$AA$68="Catastrófico"),CONCATENATE("R10C",'Mapa final'!$O$68),"")</f>
        <v/>
      </c>
      <c r="AM45" s="60" t="str">
        <f>IF(AND('Mapa final'!$Y$69="Baja",'Mapa final'!$AA$69="Catastrófico"),CONCATENATE("R10C",'Mapa final'!$O$69),"")</f>
        <v/>
      </c>
      <c r="AN45" s="80"/>
      <c r="AO45" s="400"/>
      <c r="AP45" s="401"/>
      <c r="AQ45" s="401"/>
      <c r="AR45" s="401"/>
      <c r="AS45" s="401"/>
      <c r="AT45" s="402"/>
    </row>
    <row r="46" spans="1:80" ht="46.5" customHeight="1" x14ac:dyDescent="0.35">
      <c r="A46" s="80"/>
      <c r="B46" s="325"/>
      <c r="C46" s="325"/>
      <c r="D46" s="326"/>
      <c r="E46" s="363" t="s">
        <v>112</v>
      </c>
      <c r="F46" s="364"/>
      <c r="G46" s="364"/>
      <c r="H46" s="364"/>
      <c r="I46" s="365"/>
      <c r="J46" s="70" t="str">
        <f>IF(AND('Mapa final'!$Y$10="Muy Baja",'Mapa final'!$AA$10="Leve"),CONCATENATE("R1C",'Mapa final'!$O$10),"")</f>
        <v/>
      </c>
      <c r="K46" s="71" t="str">
        <f>IF(AND('Mapa final'!$Y$11="Muy Baja",'Mapa final'!$AA$11="Leve"),CONCATENATE("R1C",'Mapa final'!$O$11),"")</f>
        <v/>
      </c>
      <c r="L46" s="71" t="str">
        <f>IF(AND('Mapa final'!$Y$12="Muy Baja",'Mapa final'!$AA$12="Leve"),CONCATENATE("R1C",'Mapa final'!$O$12),"")</f>
        <v/>
      </c>
      <c r="M46" s="71" t="str">
        <f>IF(AND('Mapa final'!$Y$13="Muy Baja",'Mapa final'!$AA$13="Leve"),CONCATENATE("R1C",'Mapa final'!$O$13),"")</f>
        <v/>
      </c>
      <c r="N46" s="71" t="str">
        <f>IF(AND('Mapa final'!$Y$14="Muy Baja",'Mapa final'!$AA$14="Leve"),CONCATENATE("R1C",'Mapa final'!$O$14),"")</f>
        <v/>
      </c>
      <c r="O46" s="72" t="str">
        <f>IF(AND('Mapa final'!$Y$15="Muy Baja",'Mapa final'!$AA$15="Leve"),CONCATENATE("R1C",'Mapa final'!$O$15),"")</f>
        <v/>
      </c>
      <c r="P46" s="70" t="str">
        <f>IF(AND('Mapa final'!$Y$10="Muy Baja",'Mapa final'!$AA$10="Menor"),CONCATENATE("R1C",'Mapa final'!$O$10),"")</f>
        <v/>
      </c>
      <c r="Q46" s="71" t="str">
        <f>IF(AND('Mapa final'!$Y$11="Muy Baja",'Mapa final'!$AA$11="Menor"),CONCATENATE("R1C",'Mapa final'!$O$11),"")</f>
        <v/>
      </c>
      <c r="R46" s="71" t="str">
        <f>IF(AND('Mapa final'!$Y$12="Muy Baja",'Mapa final'!$AA$12="Menor"),CONCATENATE("R1C",'Mapa final'!$O$12),"")</f>
        <v/>
      </c>
      <c r="S46" s="71" t="str">
        <f>IF(AND('Mapa final'!$Y$13="Muy Baja",'Mapa final'!$AA$13="Menor"),CONCATENATE("R1C",'Mapa final'!$O$13),"")</f>
        <v/>
      </c>
      <c r="T46" s="71" t="str">
        <f>IF(AND('Mapa final'!$Y$14="Muy Baja",'Mapa final'!$AA$14="Menor"),CONCATENATE("R1C",'Mapa final'!$O$14),"")</f>
        <v/>
      </c>
      <c r="U46" s="72" t="str">
        <f>IF(AND('Mapa final'!$Y$15="Muy Baja",'Mapa final'!$AA$15="Menor"),CONCATENATE("R1C",'Mapa final'!$O$15),"")</f>
        <v/>
      </c>
      <c r="V46" s="61" t="str">
        <f>IF(AND('Mapa final'!$Y$10="Muy Baja",'Mapa final'!$AA$10="Moderado"),CONCATENATE("R1C",'Mapa final'!$O$10),"")</f>
        <v/>
      </c>
      <c r="W46" s="79" t="str">
        <f>IF(AND('Mapa final'!$Y$11="Muy Baja",'Mapa final'!$AA$11="Moderado"),CONCATENATE("R1C",'Mapa final'!$O$11),"")</f>
        <v/>
      </c>
      <c r="X46" s="62" t="str">
        <f>IF(AND('Mapa final'!$Y$12="Muy Baja",'Mapa final'!$AA$12="Moderado"),CONCATENATE("R1C",'Mapa final'!$O$12),"")</f>
        <v/>
      </c>
      <c r="Y46" s="62" t="str">
        <f>IF(AND('Mapa final'!$Y$13="Muy Baja",'Mapa final'!$AA$13="Moderado"),CONCATENATE("R1C",'Mapa final'!$O$13),"")</f>
        <v>R1C4</v>
      </c>
      <c r="Z46" s="62" t="str">
        <f>IF(AND('Mapa final'!$Y$14="Muy Baja",'Mapa final'!$AA$14="Moderado"),CONCATENATE("R1C",'Mapa final'!$O$14),"")</f>
        <v/>
      </c>
      <c r="AA46" s="63" t="str">
        <f>IF(AND('Mapa final'!$Y$15="Muy Baja",'Mapa final'!$AA$15="Moderado"),CONCATENATE("R1C",'Mapa final'!$O$15),"")</f>
        <v/>
      </c>
      <c r="AB46" s="43" t="str">
        <f>IF(AND('Mapa final'!$Y$10="Muy Baja",'Mapa final'!$AA$10="Mayor"),CONCATENATE("R1C",'Mapa final'!$O$10),"")</f>
        <v/>
      </c>
      <c r="AC46" s="44" t="str">
        <f>IF(AND('Mapa final'!$Y$11="Muy Baja",'Mapa final'!$AA$11="Mayor"),CONCATENATE("R1C",'Mapa final'!$O$11),"")</f>
        <v/>
      </c>
      <c r="AD46" s="44" t="str">
        <f>IF(AND('Mapa final'!$Y$12="Muy Baja",'Mapa final'!$AA$12="Mayor"),CONCATENATE("R1C",'Mapa final'!$O$12),"")</f>
        <v/>
      </c>
      <c r="AE46" s="44" t="str">
        <f>IF(AND('Mapa final'!$Y$13="Muy Baja",'Mapa final'!$AA$13="Mayor"),CONCATENATE("R1C",'Mapa final'!$O$13),"")</f>
        <v/>
      </c>
      <c r="AF46" s="44" t="str">
        <f>IF(AND('Mapa final'!$Y$14="Muy Baja",'Mapa final'!$AA$14="Mayor"),CONCATENATE("R1C",'Mapa final'!$O$14),"")</f>
        <v/>
      </c>
      <c r="AG46" s="45" t="str">
        <f>IF(AND('Mapa final'!$Y$15="Muy Baja",'Mapa final'!$AA$15="Mayor"),CONCATENATE("R1C",'Mapa final'!$O$15),"")</f>
        <v/>
      </c>
      <c r="AH46" s="46" t="str">
        <f>IF(AND('Mapa final'!$Y$10="Muy Baja",'Mapa final'!$AA$10="Catastrófico"),CONCATENATE("R1C",'Mapa final'!$O$10),"")</f>
        <v/>
      </c>
      <c r="AI46" s="47" t="str">
        <f>IF(AND('Mapa final'!$Y$11="Muy Baja",'Mapa final'!$AA$11="Catastrófico"),CONCATENATE("R1C",'Mapa final'!$O$11),"")</f>
        <v/>
      </c>
      <c r="AJ46" s="47" t="str">
        <f>IF(AND('Mapa final'!$Y$12="Muy Baja",'Mapa final'!$AA$12="Catastrófico"),CONCATENATE("R1C",'Mapa final'!$O$12),"")</f>
        <v/>
      </c>
      <c r="AK46" s="47" t="str">
        <f>IF(AND('Mapa final'!$Y$13="Muy Baja",'Mapa final'!$AA$13="Catastrófico"),CONCATENATE("R1C",'Mapa final'!$O$13),"")</f>
        <v/>
      </c>
      <c r="AL46" s="47" t="str">
        <f>IF(AND('Mapa final'!$Y$14="Muy Baja",'Mapa final'!$AA$14="Catastrófico"),CONCATENATE("R1C",'Mapa final'!$O$14),"")</f>
        <v/>
      </c>
      <c r="AM46" s="48" t="str">
        <f>IF(AND('Mapa final'!$Y$15="Muy Baja",'Mapa final'!$AA$15="Catastrófico"),CONCATENATE("R1C",'Mapa final'!$O$15),"")</f>
        <v/>
      </c>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ht="46.5" customHeight="1" x14ac:dyDescent="0.25">
      <c r="A47" s="80"/>
      <c r="B47" s="325"/>
      <c r="C47" s="325"/>
      <c r="D47" s="326"/>
      <c r="E47" s="382"/>
      <c r="F47" s="367"/>
      <c r="G47" s="367"/>
      <c r="H47" s="367"/>
      <c r="I47" s="368"/>
      <c r="J47" s="73" t="str">
        <f>IF(AND('Mapa final'!$Y$16="Muy Baja",'Mapa final'!$AA$16="Leve"),CONCATENATE("R2C",'Mapa final'!$O$16),"")</f>
        <v/>
      </c>
      <c r="K47" s="74" t="str">
        <f>IF(AND('Mapa final'!$Y$17="Muy Baja",'Mapa final'!$AA$17="Leve"),CONCATENATE("R2C",'Mapa final'!$O$17),"")</f>
        <v/>
      </c>
      <c r="L47" s="74" t="str">
        <f>IF(AND('Mapa final'!$Y$18="Muy Baja",'Mapa final'!$AA$18="Leve"),CONCATENATE("R2C",'Mapa final'!$O$18),"")</f>
        <v/>
      </c>
      <c r="M47" s="74" t="str">
        <f>IF(AND('Mapa final'!$Y$19="Muy Baja",'Mapa final'!$AA$19="Leve"),CONCATENATE("R2C",'Mapa final'!$O$19),"")</f>
        <v/>
      </c>
      <c r="N47" s="74" t="str">
        <f>IF(AND('Mapa final'!$Y$20="Muy Baja",'Mapa final'!$AA$20="Leve"),CONCATENATE("R2C",'Mapa final'!$O$20),"")</f>
        <v/>
      </c>
      <c r="O47" s="75" t="str">
        <f>IF(AND('Mapa final'!$Y$21="Muy Baja",'Mapa final'!$AA$21="Leve"),CONCATENATE("R2C",'Mapa final'!$O$21),"")</f>
        <v/>
      </c>
      <c r="P47" s="73" t="str">
        <f>IF(AND('Mapa final'!$Y$16="Muy Baja",'Mapa final'!$AA$16="Menor"),CONCATENATE("R2C",'Mapa final'!$O$16),"")</f>
        <v/>
      </c>
      <c r="Q47" s="74" t="str">
        <f>IF(AND('Mapa final'!$Y$17="Muy Baja",'Mapa final'!$AA$17="Menor"),CONCATENATE("R2C",'Mapa final'!$O$17),"")</f>
        <v/>
      </c>
      <c r="R47" s="74" t="str">
        <f>IF(AND('Mapa final'!$Y$18="Muy Baja",'Mapa final'!$AA$18="Menor"),CONCATENATE("R2C",'Mapa final'!$O$18),"")</f>
        <v/>
      </c>
      <c r="S47" s="74" t="str">
        <f>IF(AND('Mapa final'!$Y$19="Muy Baja",'Mapa final'!$AA$19="Menor"),CONCATENATE("R2C",'Mapa final'!$O$19),"")</f>
        <v/>
      </c>
      <c r="T47" s="74" t="str">
        <f>IF(AND('Mapa final'!$Y$20="Muy Baja",'Mapa final'!$AA$20="Menor"),CONCATENATE("R2C",'Mapa final'!$O$20),"")</f>
        <v/>
      </c>
      <c r="U47" s="75" t="str">
        <f>IF(AND('Mapa final'!$Y$21="Muy Baja",'Mapa final'!$AA$21="Menor"),CONCATENATE("R2C",'Mapa final'!$O$21),"")</f>
        <v/>
      </c>
      <c r="V47" s="64" t="str">
        <f>IF(AND('Mapa final'!$Y$16="Muy Baja",'Mapa final'!$AA$16="Moderado"),CONCATENATE("R2C",'Mapa final'!$O$16),"")</f>
        <v/>
      </c>
      <c r="W47" s="65" t="str">
        <f>IF(AND('Mapa final'!$Y$17="Muy Baja",'Mapa final'!$AA$17="Moderado"),CONCATENATE("R2C",'Mapa final'!$O$17),"")</f>
        <v/>
      </c>
      <c r="X47" s="65" t="str">
        <f>IF(AND('Mapa final'!$Y$18="Muy Baja",'Mapa final'!$AA$18="Moderado"),CONCATENATE("R2C",'Mapa final'!$O$18),"")</f>
        <v/>
      </c>
      <c r="Y47" s="65" t="str">
        <f>IF(AND('Mapa final'!$Y$19="Muy Baja",'Mapa final'!$AA$19="Moderado"),CONCATENATE("R2C",'Mapa final'!$O$19),"")</f>
        <v/>
      </c>
      <c r="Z47" s="65" t="str">
        <f>IF(AND('Mapa final'!$Y$20="Muy Baja",'Mapa final'!$AA$20="Moderado"),CONCATENATE("R2C",'Mapa final'!$O$20),"")</f>
        <v/>
      </c>
      <c r="AA47" s="66" t="str">
        <f>IF(AND('Mapa final'!$Y$21="Muy Baja",'Mapa final'!$AA$21="Moderado"),CONCATENATE("R2C",'Mapa final'!$O$21),"")</f>
        <v/>
      </c>
      <c r="AB47" s="49" t="str">
        <f>IF(AND('Mapa final'!$Y$16="Muy Baja",'Mapa final'!$AA$16="Mayor"),CONCATENATE("R2C",'Mapa final'!$O$16),"")</f>
        <v/>
      </c>
      <c r="AC47" s="50" t="str">
        <f>IF(AND('Mapa final'!$Y$17="Muy Baja",'Mapa final'!$AA$17="Mayor"),CONCATENATE("R2C",'Mapa final'!$O$17),"")</f>
        <v/>
      </c>
      <c r="AD47" s="50" t="str">
        <f>IF(AND('Mapa final'!$Y$18="Muy Baja",'Mapa final'!$AA$18="Mayor"),CONCATENATE("R2C",'Mapa final'!$O$18),"")</f>
        <v/>
      </c>
      <c r="AE47" s="50" t="str">
        <f>IF(AND('Mapa final'!$Y$19="Muy Baja",'Mapa final'!$AA$19="Mayor"),CONCATENATE("R2C",'Mapa final'!$O$19),"")</f>
        <v/>
      </c>
      <c r="AF47" s="50" t="str">
        <f>IF(AND('Mapa final'!$Y$20="Muy Baja",'Mapa final'!$AA$20="Mayor"),CONCATENATE("R2C",'Mapa final'!$O$20),"")</f>
        <v/>
      </c>
      <c r="AG47" s="51" t="str">
        <f>IF(AND('Mapa final'!$Y$21="Muy Baja",'Mapa final'!$AA$21="Mayor"),CONCATENATE("R2C",'Mapa final'!$O$21),"")</f>
        <v/>
      </c>
      <c r="AH47" s="52" t="str">
        <f>IF(AND('Mapa final'!$Y$16="Muy Baja",'Mapa final'!$AA$16="Catastrófico"),CONCATENATE("R2C",'Mapa final'!$O$16),"")</f>
        <v/>
      </c>
      <c r="AI47" s="53" t="str">
        <f>IF(AND('Mapa final'!$Y$17="Muy Baja",'Mapa final'!$AA$17="Catastrófico"),CONCATENATE("R2C",'Mapa final'!$O$17),"")</f>
        <v/>
      </c>
      <c r="AJ47" s="53" t="str">
        <f>IF(AND('Mapa final'!$Y$18="Muy Baja",'Mapa final'!$AA$18="Catastrófico"),CONCATENATE("R2C",'Mapa final'!$O$18),"")</f>
        <v/>
      </c>
      <c r="AK47" s="53" t="str">
        <f>IF(AND('Mapa final'!$Y$19="Muy Baja",'Mapa final'!$AA$19="Catastrófico"),CONCATENATE("R2C",'Mapa final'!$O$19),"")</f>
        <v/>
      </c>
      <c r="AL47" s="53" t="str">
        <f>IF(AND('Mapa final'!$Y$20="Muy Baja",'Mapa final'!$AA$20="Catastrófico"),CONCATENATE("R2C",'Mapa final'!$O$20),"")</f>
        <v/>
      </c>
      <c r="AM47" s="54" t="str">
        <f>IF(AND('Mapa final'!$Y$21="Muy Baja",'Mapa final'!$AA$21="Catastrófico"),CONCATENATE("R2C",'Mapa final'!$O$21),"")</f>
        <v/>
      </c>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ht="15" customHeight="1" x14ac:dyDescent="0.25">
      <c r="A48" s="80"/>
      <c r="B48" s="325"/>
      <c r="C48" s="325"/>
      <c r="D48" s="326"/>
      <c r="E48" s="382"/>
      <c r="F48" s="367"/>
      <c r="G48" s="367"/>
      <c r="H48" s="367"/>
      <c r="I48" s="368"/>
      <c r="J48" s="73" t="str">
        <f>IF(AND('Mapa final'!$Y$22="Muy Baja",'Mapa final'!$AA$22="Leve"),CONCATENATE("R3C",'Mapa final'!$O$22),"")</f>
        <v/>
      </c>
      <c r="K48" s="74" t="str">
        <f>IF(AND('Mapa final'!$Y$23="Muy Baja",'Mapa final'!$AA$23="Leve"),CONCATENATE("R3C",'Mapa final'!$O$23),"")</f>
        <v/>
      </c>
      <c r="L48" s="74" t="str">
        <f>IF(AND('Mapa final'!$Y$24="Muy Baja",'Mapa final'!$AA$24="Leve"),CONCATENATE("R3C",'Mapa final'!$O$24),"")</f>
        <v/>
      </c>
      <c r="M48" s="74" t="str">
        <f>IF(AND('Mapa final'!$Y$25="Muy Baja",'Mapa final'!$AA$25="Leve"),CONCATENATE("R3C",'Mapa final'!$O$25),"")</f>
        <v/>
      </c>
      <c r="N48" s="74" t="str">
        <f>IF(AND('Mapa final'!$Y$26="Muy Baja",'Mapa final'!$AA$26="Leve"),CONCATENATE("R3C",'Mapa final'!$O$26),"")</f>
        <v/>
      </c>
      <c r="O48" s="75" t="str">
        <f>IF(AND('Mapa final'!$Y$27="Muy Baja",'Mapa final'!$AA$27="Leve"),CONCATENATE("R3C",'Mapa final'!$O$27),"")</f>
        <v/>
      </c>
      <c r="P48" s="73" t="str">
        <f>IF(AND('Mapa final'!$Y$22="Muy Baja",'Mapa final'!$AA$22="Menor"),CONCATENATE("R3C",'Mapa final'!$O$22),"")</f>
        <v/>
      </c>
      <c r="Q48" s="74" t="str">
        <f>IF(AND('Mapa final'!$Y$23="Muy Baja",'Mapa final'!$AA$23="Menor"),CONCATENATE("R3C",'Mapa final'!$O$23),"")</f>
        <v/>
      </c>
      <c r="R48" s="74" t="str">
        <f>IF(AND('Mapa final'!$Y$24="Muy Baja",'Mapa final'!$AA$24="Menor"),CONCATENATE("R3C",'Mapa final'!$O$24),"")</f>
        <v/>
      </c>
      <c r="S48" s="74" t="str">
        <f>IF(AND('Mapa final'!$Y$25="Muy Baja",'Mapa final'!$AA$25="Menor"),CONCATENATE("R3C",'Mapa final'!$O$25),"")</f>
        <v/>
      </c>
      <c r="T48" s="74" t="str">
        <f>IF(AND('Mapa final'!$Y$26="Muy Baja",'Mapa final'!$AA$26="Menor"),CONCATENATE("R3C",'Mapa final'!$O$26),"")</f>
        <v/>
      </c>
      <c r="U48" s="75" t="str">
        <f>IF(AND('Mapa final'!$Y$27="Muy Baja",'Mapa final'!$AA$27="Menor"),CONCATENATE("R3C",'Mapa final'!$O$27),"")</f>
        <v/>
      </c>
      <c r="V48" s="64" t="str">
        <f>IF(AND('Mapa final'!$Y$22="Muy Baja",'Mapa final'!$AA$22="Moderado"),CONCATENATE("R3C",'Mapa final'!$O$22),"")</f>
        <v/>
      </c>
      <c r="W48" s="65" t="str">
        <f>IF(AND('Mapa final'!$Y$23="Muy Baja",'Mapa final'!$AA$23="Moderado"),CONCATENATE("R3C",'Mapa final'!$O$23),"")</f>
        <v/>
      </c>
      <c r="X48" s="65" t="str">
        <f>IF(AND('Mapa final'!$Y$24="Muy Baja",'Mapa final'!$AA$24="Moderado"),CONCATENATE("R3C",'Mapa final'!$O$24),"")</f>
        <v/>
      </c>
      <c r="Y48" s="65" t="str">
        <f>IF(AND('Mapa final'!$Y$25="Muy Baja",'Mapa final'!$AA$25="Moderado"),CONCATENATE("R3C",'Mapa final'!$O$25),"")</f>
        <v/>
      </c>
      <c r="Z48" s="65" t="str">
        <f>IF(AND('Mapa final'!$Y$26="Muy Baja",'Mapa final'!$AA$26="Moderado"),CONCATENATE("R3C",'Mapa final'!$O$26),"")</f>
        <v/>
      </c>
      <c r="AA48" s="66" t="str">
        <f>IF(AND('Mapa final'!$Y$27="Muy Baja",'Mapa final'!$AA$27="Moderado"),CONCATENATE("R3C",'Mapa final'!$O$27),"")</f>
        <v/>
      </c>
      <c r="AB48" s="49" t="str">
        <f>IF(AND('Mapa final'!$Y$22="Muy Baja",'Mapa final'!$AA$22="Mayor"),CONCATENATE("R3C",'Mapa final'!$O$22),"")</f>
        <v/>
      </c>
      <c r="AC48" s="50" t="str">
        <f>IF(AND('Mapa final'!$Y$23="Muy Baja",'Mapa final'!$AA$23="Mayor"),CONCATENATE("R3C",'Mapa final'!$O$23),"")</f>
        <v/>
      </c>
      <c r="AD48" s="50" t="str">
        <f>IF(AND('Mapa final'!$Y$24="Muy Baja",'Mapa final'!$AA$24="Mayor"),CONCATENATE("R3C",'Mapa final'!$O$24),"")</f>
        <v/>
      </c>
      <c r="AE48" s="50" t="str">
        <f>IF(AND('Mapa final'!$Y$25="Muy Baja",'Mapa final'!$AA$25="Mayor"),CONCATENATE("R3C",'Mapa final'!$O$25),"")</f>
        <v/>
      </c>
      <c r="AF48" s="50" t="str">
        <f>IF(AND('Mapa final'!$Y$26="Muy Baja",'Mapa final'!$AA$26="Mayor"),CONCATENATE("R3C",'Mapa final'!$O$26),"")</f>
        <v/>
      </c>
      <c r="AG48" s="51" t="str">
        <f>IF(AND('Mapa final'!$Y$27="Muy Baja",'Mapa final'!$AA$27="Mayor"),CONCATENATE("R3C",'Mapa final'!$O$27),"")</f>
        <v/>
      </c>
      <c r="AH48" s="52" t="str">
        <f>IF(AND('Mapa final'!$Y$22="Muy Baja",'Mapa final'!$AA$22="Catastrófico"),CONCATENATE("R3C",'Mapa final'!$O$22),"")</f>
        <v/>
      </c>
      <c r="AI48" s="53" t="str">
        <f>IF(AND('Mapa final'!$Y$23="Muy Baja",'Mapa final'!$AA$23="Catastrófico"),CONCATENATE("R3C",'Mapa final'!$O$23),"")</f>
        <v/>
      </c>
      <c r="AJ48" s="53" t="str">
        <f>IF(AND('Mapa final'!$Y$24="Muy Baja",'Mapa final'!$AA$24="Catastrófico"),CONCATENATE("R3C",'Mapa final'!$O$24),"")</f>
        <v/>
      </c>
      <c r="AK48" s="53" t="str">
        <f>IF(AND('Mapa final'!$Y$25="Muy Baja",'Mapa final'!$AA$25="Catastrófico"),CONCATENATE("R3C",'Mapa final'!$O$25),"")</f>
        <v/>
      </c>
      <c r="AL48" s="53" t="str">
        <f>IF(AND('Mapa final'!$Y$26="Muy Baja",'Mapa final'!$AA$26="Catastrófico"),CONCATENATE("R3C",'Mapa final'!$O$26),"")</f>
        <v/>
      </c>
      <c r="AM48" s="54" t="str">
        <f>IF(AND('Mapa final'!$Y$27="Muy Baja",'Mapa final'!$AA$27="Catastrófico"),CONCATENATE("R3C",'Mapa final'!$O$27),"")</f>
        <v/>
      </c>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ht="15" customHeight="1" x14ac:dyDescent="0.25">
      <c r="A49" s="80"/>
      <c r="B49" s="325"/>
      <c r="C49" s="325"/>
      <c r="D49" s="326"/>
      <c r="E49" s="366"/>
      <c r="F49" s="367"/>
      <c r="G49" s="367"/>
      <c r="H49" s="367"/>
      <c r="I49" s="368"/>
      <c r="J49" s="73" t="str">
        <f>IF(AND('Mapa final'!$Y$28="Muy Baja",'Mapa final'!$AA$28="Leve"),CONCATENATE("R4C",'Mapa final'!$O$28),"")</f>
        <v/>
      </c>
      <c r="K49" s="74" t="str">
        <f>IF(AND('Mapa final'!$Y$29="Muy Baja",'Mapa final'!$AA$29="Leve"),CONCATENATE("R4C",'Mapa final'!$O$29),"")</f>
        <v/>
      </c>
      <c r="L49" s="74" t="str">
        <f>IF(AND('Mapa final'!$Y$30="Muy Baja",'Mapa final'!$AA$30="Leve"),CONCATENATE("R4C",'Mapa final'!$O$30),"")</f>
        <v/>
      </c>
      <c r="M49" s="74" t="str">
        <f>IF(AND('Mapa final'!$Y$31="Muy Baja",'Mapa final'!$AA$31="Leve"),CONCATENATE("R4C",'Mapa final'!$O$31),"")</f>
        <v/>
      </c>
      <c r="N49" s="74" t="str">
        <f>IF(AND('Mapa final'!$Y$32="Muy Baja",'Mapa final'!$AA$32="Leve"),CONCATENATE("R4C",'Mapa final'!$O$32),"")</f>
        <v/>
      </c>
      <c r="O49" s="75" t="str">
        <f>IF(AND('Mapa final'!$Y$33="Muy Baja",'Mapa final'!$AA$33="Leve"),CONCATENATE("R4C",'Mapa final'!$O$33),"")</f>
        <v/>
      </c>
      <c r="P49" s="73" t="str">
        <f>IF(AND('Mapa final'!$Y$28="Muy Baja",'Mapa final'!$AA$28="Menor"),CONCATENATE("R4C",'Mapa final'!$O$28),"")</f>
        <v/>
      </c>
      <c r="Q49" s="74" t="str">
        <f>IF(AND('Mapa final'!$Y$29="Muy Baja",'Mapa final'!$AA$29="Menor"),CONCATENATE("R4C",'Mapa final'!$O$29),"")</f>
        <v/>
      </c>
      <c r="R49" s="74" t="str">
        <f>IF(AND('Mapa final'!$Y$30="Muy Baja",'Mapa final'!$AA$30="Menor"),CONCATENATE("R4C",'Mapa final'!$O$30),"")</f>
        <v/>
      </c>
      <c r="S49" s="74" t="str">
        <f>IF(AND('Mapa final'!$Y$31="Muy Baja",'Mapa final'!$AA$31="Menor"),CONCATENATE("R4C",'Mapa final'!$O$31),"")</f>
        <v/>
      </c>
      <c r="T49" s="74" t="str">
        <f>IF(AND('Mapa final'!$Y$32="Muy Baja",'Mapa final'!$AA$32="Menor"),CONCATENATE("R4C",'Mapa final'!$O$32),"")</f>
        <v/>
      </c>
      <c r="U49" s="75" t="str">
        <f>IF(AND('Mapa final'!$Y$33="Muy Baja",'Mapa final'!$AA$33="Menor"),CONCATENATE("R4C",'Mapa final'!$O$33),"")</f>
        <v/>
      </c>
      <c r="V49" s="64" t="str">
        <f>IF(AND('Mapa final'!$Y$28="Muy Baja",'Mapa final'!$AA$28="Moderado"),CONCATENATE("R4C",'Mapa final'!$O$28),"")</f>
        <v/>
      </c>
      <c r="W49" s="65" t="str">
        <f>IF(AND('Mapa final'!$Y$29="Muy Baja",'Mapa final'!$AA$29="Moderado"),CONCATENATE("R4C",'Mapa final'!$O$29),"")</f>
        <v/>
      </c>
      <c r="X49" s="65" t="str">
        <f>IF(AND('Mapa final'!$Y$30="Muy Baja",'Mapa final'!$AA$30="Moderado"),CONCATENATE("R4C",'Mapa final'!$O$30),"")</f>
        <v/>
      </c>
      <c r="Y49" s="65" t="str">
        <f>IF(AND('Mapa final'!$Y$31="Muy Baja",'Mapa final'!$AA$31="Moderado"),CONCATENATE("R4C",'Mapa final'!$O$31),"")</f>
        <v/>
      </c>
      <c r="Z49" s="65" t="str">
        <f>IF(AND('Mapa final'!$Y$32="Muy Baja",'Mapa final'!$AA$32="Moderado"),CONCATENATE("R4C",'Mapa final'!$O$32),"")</f>
        <v/>
      </c>
      <c r="AA49" s="66" t="str">
        <f>IF(AND('Mapa final'!$Y$33="Muy Baja",'Mapa final'!$AA$33="Moderado"),CONCATENATE("R4C",'Mapa final'!$O$33),"")</f>
        <v/>
      </c>
      <c r="AB49" s="49" t="str">
        <f>IF(AND('Mapa final'!$Y$28="Muy Baja",'Mapa final'!$AA$28="Mayor"),CONCATENATE("R4C",'Mapa final'!$O$28),"")</f>
        <v/>
      </c>
      <c r="AC49" s="50" t="str">
        <f>IF(AND('Mapa final'!$Y$29="Muy Baja",'Mapa final'!$AA$29="Mayor"),CONCATENATE("R4C",'Mapa final'!$O$29),"")</f>
        <v/>
      </c>
      <c r="AD49" s="50" t="str">
        <f>IF(AND('Mapa final'!$Y$30="Muy Baja",'Mapa final'!$AA$30="Mayor"),CONCATENATE("R4C",'Mapa final'!$O$30),"")</f>
        <v/>
      </c>
      <c r="AE49" s="50" t="str">
        <f>IF(AND('Mapa final'!$Y$31="Muy Baja",'Mapa final'!$AA$31="Mayor"),CONCATENATE("R4C",'Mapa final'!$O$31),"")</f>
        <v/>
      </c>
      <c r="AF49" s="50" t="str">
        <f>IF(AND('Mapa final'!$Y$32="Muy Baja",'Mapa final'!$AA$32="Mayor"),CONCATENATE("R4C",'Mapa final'!$O$32),"")</f>
        <v/>
      </c>
      <c r="AG49" s="51" t="str">
        <f>IF(AND('Mapa final'!$Y$33="Muy Baja",'Mapa final'!$AA$33="Mayor"),CONCATENATE("R4C",'Mapa final'!$O$33),"")</f>
        <v/>
      </c>
      <c r="AH49" s="52" t="str">
        <f>IF(AND('Mapa final'!$Y$28="Muy Baja",'Mapa final'!$AA$28="Catastrófico"),CONCATENATE("R4C",'Mapa final'!$O$28),"")</f>
        <v/>
      </c>
      <c r="AI49" s="53" t="str">
        <f>IF(AND('Mapa final'!$Y$29="Muy Baja",'Mapa final'!$AA$29="Catastrófico"),CONCATENATE("R4C",'Mapa final'!$O$29),"")</f>
        <v/>
      </c>
      <c r="AJ49" s="53" t="str">
        <f>IF(AND('Mapa final'!$Y$30="Muy Baja",'Mapa final'!$AA$30="Catastrófico"),CONCATENATE("R4C",'Mapa final'!$O$30),"")</f>
        <v/>
      </c>
      <c r="AK49" s="53" t="str">
        <f>IF(AND('Mapa final'!$Y$31="Muy Baja",'Mapa final'!$AA$31="Catastrófico"),CONCATENATE("R4C",'Mapa final'!$O$31),"")</f>
        <v/>
      </c>
      <c r="AL49" s="53" t="str">
        <f>IF(AND('Mapa final'!$Y$32="Muy Baja",'Mapa final'!$AA$32="Catastrófico"),CONCATENATE("R4C",'Mapa final'!$O$32),"")</f>
        <v/>
      </c>
      <c r="AM49" s="54" t="str">
        <f>IF(AND('Mapa final'!$Y$33="Muy Baja",'Mapa final'!$AA$33="Catastrófico"),CONCATENATE("R4C",'Mapa final'!$O$33),"")</f>
        <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ht="15" customHeight="1" x14ac:dyDescent="0.25">
      <c r="A50" s="80"/>
      <c r="B50" s="325"/>
      <c r="C50" s="325"/>
      <c r="D50" s="326"/>
      <c r="E50" s="366"/>
      <c r="F50" s="367"/>
      <c r="G50" s="367"/>
      <c r="H50" s="367"/>
      <c r="I50" s="368"/>
      <c r="J50" s="73" t="str">
        <f>IF(AND('Mapa final'!$Y$34="Muy Baja",'Mapa final'!$AA$34="Leve"),CONCATENATE("R5C",'Mapa final'!$O$34),"")</f>
        <v/>
      </c>
      <c r="K50" s="74" t="str">
        <f>IF(AND('Mapa final'!$Y$35="Muy Baja",'Mapa final'!$AA$35="Leve"),CONCATENATE("R5C",'Mapa final'!$O$35),"")</f>
        <v/>
      </c>
      <c r="L50" s="74" t="str">
        <f>IF(AND('Mapa final'!$Y$36="Muy Baja",'Mapa final'!$AA$36="Leve"),CONCATENATE("R5C",'Mapa final'!$O$36),"")</f>
        <v/>
      </c>
      <c r="M50" s="74" t="str">
        <f>IF(AND('Mapa final'!$Y$37="Muy Baja",'Mapa final'!$AA$37="Leve"),CONCATENATE("R5C",'Mapa final'!$O$37),"")</f>
        <v/>
      </c>
      <c r="N50" s="74" t="str">
        <f>IF(AND('Mapa final'!$Y$38="Muy Baja",'Mapa final'!$AA$38="Leve"),CONCATENATE("R5C",'Mapa final'!$O$38),"")</f>
        <v/>
      </c>
      <c r="O50" s="75" t="str">
        <f>IF(AND('Mapa final'!$Y$39="Muy Baja",'Mapa final'!$AA$39="Leve"),CONCATENATE("R5C",'Mapa final'!$O$39),"")</f>
        <v/>
      </c>
      <c r="P50" s="73" t="str">
        <f>IF(AND('Mapa final'!$Y$34="Muy Baja",'Mapa final'!$AA$34="Menor"),CONCATENATE("R5C",'Mapa final'!$O$34),"")</f>
        <v/>
      </c>
      <c r="Q50" s="74" t="str">
        <f>IF(AND('Mapa final'!$Y$35="Muy Baja",'Mapa final'!$AA$35="Menor"),CONCATENATE("R5C",'Mapa final'!$O$35),"")</f>
        <v/>
      </c>
      <c r="R50" s="74" t="str">
        <f>IF(AND('Mapa final'!$Y$36="Muy Baja",'Mapa final'!$AA$36="Menor"),CONCATENATE("R5C",'Mapa final'!$O$36),"")</f>
        <v/>
      </c>
      <c r="S50" s="74" t="str">
        <f>IF(AND('Mapa final'!$Y$37="Muy Baja",'Mapa final'!$AA$37="Menor"),CONCATENATE("R5C",'Mapa final'!$O$37),"")</f>
        <v/>
      </c>
      <c r="T50" s="74" t="str">
        <f>IF(AND('Mapa final'!$Y$38="Muy Baja",'Mapa final'!$AA$38="Menor"),CONCATENATE("R5C",'Mapa final'!$O$38),"")</f>
        <v/>
      </c>
      <c r="U50" s="75" t="str">
        <f>IF(AND('Mapa final'!$Y$39="Muy Baja",'Mapa final'!$AA$39="Menor"),CONCATENATE("R5C",'Mapa final'!$O$39),"")</f>
        <v/>
      </c>
      <c r="V50" s="64" t="str">
        <f>IF(AND('Mapa final'!$Y$34="Muy Baja",'Mapa final'!$AA$34="Moderado"),CONCATENATE("R5C",'Mapa final'!$O$34),"")</f>
        <v/>
      </c>
      <c r="W50" s="65" t="str">
        <f>IF(AND('Mapa final'!$Y$35="Muy Baja",'Mapa final'!$AA$35="Moderado"),CONCATENATE("R5C",'Mapa final'!$O$35),"")</f>
        <v/>
      </c>
      <c r="X50" s="65" t="str">
        <f>IF(AND('Mapa final'!$Y$36="Muy Baja",'Mapa final'!$AA$36="Moderado"),CONCATENATE("R5C",'Mapa final'!$O$36),"")</f>
        <v/>
      </c>
      <c r="Y50" s="65" t="str">
        <f>IF(AND('Mapa final'!$Y$37="Muy Baja",'Mapa final'!$AA$37="Moderado"),CONCATENATE("R5C",'Mapa final'!$O$37),"")</f>
        <v/>
      </c>
      <c r="Z50" s="65" t="str">
        <f>IF(AND('Mapa final'!$Y$38="Muy Baja",'Mapa final'!$AA$38="Moderado"),CONCATENATE("R5C",'Mapa final'!$O$38),"")</f>
        <v/>
      </c>
      <c r="AA50" s="66" t="str">
        <f>IF(AND('Mapa final'!$Y$39="Muy Baja",'Mapa final'!$AA$39="Moderado"),CONCATENATE("R5C",'Mapa final'!$O$39),"")</f>
        <v/>
      </c>
      <c r="AB50" s="49" t="str">
        <f>IF(AND('Mapa final'!$Y$34="Muy Baja",'Mapa final'!$AA$34="Mayor"),CONCATENATE("R5C",'Mapa final'!$O$34),"")</f>
        <v/>
      </c>
      <c r="AC50" s="50" t="str">
        <f>IF(AND('Mapa final'!$Y$35="Muy Baja",'Mapa final'!$AA$35="Mayor"),CONCATENATE("R5C",'Mapa final'!$O$35),"")</f>
        <v/>
      </c>
      <c r="AD50" s="50" t="str">
        <f>IF(AND('Mapa final'!$Y$36="Muy Baja",'Mapa final'!$AA$36="Mayor"),CONCATENATE("R5C",'Mapa final'!$O$36),"")</f>
        <v/>
      </c>
      <c r="AE50" s="50" t="str">
        <f>IF(AND('Mapa final'!$Y$37="Muy Baja",'Mapa final'!$AA$37="Mayor"),CONCATENATE("R5C",'Mapa final'!$O$37),"")</f>
        <v/>
      </c>
      <c r="AF50" s="50" t="str">
        <f>IF(AND('Mapa final'!$Y$38="Muy Baja",'Mapa final'!$AA$38="Mayor"),CONCATENATE("R5C",'Mapa final'!$O$38),"")</f>
        <v/>
      </c>
      <c r="AG50" s="51" t="str">
        <f>IF(AND('Mapa final'!$Y$39="Muy Baja",'Mapa final'!$AA$39="Mayor"),CONCATENATE("R5C",'Mapa final'!$O$39),"")</f>
        <v/>
      </c>
      <c r="AH50" s="52" t="str">
        <f>IF(AND('Mapa final'!$Y$34="Muy Baja",'Mapa final'!$AA$34="Catastrófico"),CONCATENATE("R5C",'Mapa final'!$O$34),"")</f>
        <v/>
      </c>
      <c r="AI50" s="53" t="str">
        <f>IF(AND('Mapa final'!$Y$35="Muy Baja",'Mapa final'!$AA$35="Catastrófico"),CONCATENATE("R5C",'Mapa final'!$O$35),"")</f>
        <v/>
      </c>
      <c r="AJ50" s="53" t="str">
        <f>IF(AND('Mapa final'!$Y$36="Muy Baja",'Mapa final'!$AA$36="Catastrófico"),CONCATENATE("R5C",'Mapa final'!$O$36),"")</f>
        <v/>
      </c>
      <c r="AK50" s="53" t="str">
        <f>IF(AND('Mapa final'!$Y$37="Muy Baja",'Mapa final'!$AA$37="Catastrófico"),CONCATENATE("R5C",'Mapa final'!$O$37),"")</f>
        <v/>
      </c>
      <c r="AL50" s="53" t="str">
        <f>IF(AND('Mapa final'!$Y$38="Muy Baja",'Mapa final'!$AA$38="Catastrófico"),CONCATENATE("R5C",'Mapa final'!$O$38),"")</f>
        <v/>
      </c>
      <c r="AM50" s="54" t="str">
        <f>IF(AND('Mapa final'!$Y$39="Muy Baja",'Mapa final'!$AA$39="Catastrófico"),CONCATENATE("R5C",'Mapa final'!$O$39),"")</f>
        <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customHeight="1" x14ac:dyDescent="0.25">
      <c r="A51" s="80"/>
      <c r="B51" s="325"/>
      <c r="C51" s="325"/>
      <c r="D51" s="326"/>
      <c r="E51" s="366"/>
      <c r="F51" s="367"/>
      <c r="G51" s="367"/>
      <c r="H51" s="367"/>
      <c r="I51" s="368"/>
      <c r="J51" s="73" t="str">
        <f>IF(AND('Mapa final'!$Y$40="Muy Baja",'Mapa final'!$AA$40="Leve"),CONCATENATE("R6C",'Mapa final'!$O$40),"")</f>
        <v/>
      </c>
      <c r="K51" s="74" t="str">
        <f>IF(AND('Mapa final'!$Y$41="Muy Baja",'Mapa final'!$AA$41="Leve"),CONCATENATE("R6C",'Mapa final'!$O$41),"")</f>
        <v/>
      </c>
      <c r="L51" s="74" t="str">
        <f>IF(AND('Mapa final'!$Y$42="Muy Baja",'Mapa final'!$AA$42="Leve"),CONCATENATE("R6C",'Mapa final'!$O$42),"")</f>
        <v/>
      </c>
      <c r="M51" s="74" t="str">
        <f>IF(AND('Mapa final'!$Y$43="Muy Baja",'Mapa final'!$AA$43="Leve"),CONCATENATE("R6C",'Mapa final'!$O$43),"")</f>
        <v/>
      </c>
      <c r="N51" s="74" t="str">
        <f>IF(AND('Mapa final'!$Y$44="Muy Baja",'Mapa final'!$AA$44="Leve"),CONCATENATE("R6C",'Mapa final'!$O$44),"")</f>
        <v/>
      </c>
      <c r="O51" s="75" t="str">
        <f>IF(AND('Mapa final'!$Y$45="Muy Baja",'Mapa final'!$AA$45="Leve"),CONCATENATE("R6C",'Mapa final'!$O$45),"")</f>
        <v/>
      </c>
      <c r="P51" s="73" t="str">
        <f>IF(AND('Mapa final'!$Y$40="Muy Baja",'Mapa final'!$AA$40="Menor"),CONCATENATE("R6C",'Mapa final'!$O$40),"")</f>
        <v/>
      </c>
      <c r="Q51" s="74" t="str">
        <f>IF(AND('Mapa final'!$Y$41="Muy Baja",'Mapa final'!$AA$41="Menor"),CONCATENATE("R6C",'Mapa final'!$O$41),"")</f>
        <v/>
      </c>
      <c r="R51" s="74" t="str">
        <f>IF(AND('Mapa final'!$Y$42="Muy Baja",'Mapa final'!$AA$42="Menor"),CONCATENATE("R6C",'Mapa final'!$O$42),"")</f>
        <v/>
      </c>
      <c r="S51" s="74" t="str">
        <f>IF(AND('Mapa final'!$Y$43="Muy Baja",'Mapa final'!$AA$43="Menor"),CONCATENATE("R6C",'Mapa final'!$O$43),"")</f>
        <v/>
      </c>
      <c r="T51" s="74" t="str">
        <f>IF(AND('Mapa final'!$Y$44="Muy Baja",'Mapa final'!$AA$44="Menor"),CONCATENATE("R6C",'Mapa final'!$O$44),"")</f>
        <v/>
      </c>
      <c r="U51" s="75" t="str">
        <f>IF(AND('Mapa final'!$Y$45="Muy Baja",'Mapa final'!$AA$45="Menor"),CONCATENATE("R6C",'Mapa final'!$O$45),"")</f>
        <v/>
      </c>
      <c r="V51" s="64" t="str">
        <f>IF(AND('Mapa final'!$Y$40="Muy Baja",'Mapa final'!$AA$40="Moderado"),CONCATENATE("R6C",'Mapa final'!$O$40),"")</f>
        <v/>
      </c>
      <c r="W51" s="65" t="str">
        <f>IF(AND('Mapa final'!$Y$41="Muy Baja",'Mapa final'!$AA$41="Moderado"),CONCATENATE("R6C",'Mapa final'!$O$41),"")</f>
        <v/>
      </c>
      <c r="X51" s="65" t="str">
        <f>IF(AND('Mapa final'!$Y$42="Muy Baja",'Mapa final'!$AA$42="Moderado"),CONCATENATE("R6C",'Mapa final'!$O$42),"")</f>
        <v/>
      </c>
      <c r="Y51" s="65" t="str">
        <f>IF(AND('Mapa final'!$Y$43="Muy Baja",'Mapa final'!$AA$43="Moderado"),CONCATENATE("R6C",'Mapa final'!$O$43),"")</f>
        <v/>
      </c>
      <c r="Z51" s="65" t="str">
        <f>IF(AND('Mapa final'!$Y$44="Muy Baja",'Mapa final'!$AA$44="Moderado"),CONCATENATE("R6C",'Mapa final'!$O$44),"")</f>
        <v/>
      </c>
      <c r="AA51" s="66" t="str">
        <f>IF(AND('Mapa final'!$Y$45="Muy Baja",'Mapa final'!$AA$45="Moderado"),CONCATENATE("R6C",'Mapa final'!$O$45),"")</f>
        <v/>
      </c>
      <c r="AB51" s="49" t="str">
        <f>IF(AND('Mapa final'!$Y$40="Muy Baja",'Mapa final'!$AA$40="Mayor"),CONCATENATE("R6C",'Mapa final'!$O$40),"")</f>
        <v/>
      </c>
      <c r="AC51" s="50" t="str">
        <f>IF(AND('Mapa final'!$Y$41="Muy Baja",'Mapa final'!$AA$41="Mayor"),CONCATENATE("R6C",'Mapa final'!$O$41),"")</f>
        <v/>
      </c>
      <c r="AD51" s="50" t="str">
        <f>IF(AND('Mapa final'!$Y$42="Muy Baja",'Mapa final'!$AA$42="Mayor"),CONCATENATE("R6C",'Mapa final'!$O$42),"")</f>
        <v/>
      </c>
      <c r="AE51" s="50" t="str">
        <f>IF(AND('Mapa final'!$Y$43="Muy Baja",'Mapa final'!$AA$43="Mayor"),CONCATENATE("R6C",'Mapa final'!$O$43),"")</f>
        <v/>
      </c>
      <c r="AF51" s="50" t="str">
        <f>IF(AND('Mapa final'!$Y$44="Muy Baja",'Mapa final'!$AA$44="Mayor"),CONCATENATE("R6C",'Mapa final'!$O$44),"")</f>
        <v/>
      </c>
      <c r="AG51" s="51" t="str">
        <f>IF(AND('Mapa final'!$Y$45="Muy Baja",'Mapa final'!$AA$45="Mayor"),CONCATENATE("R6C",'Mapa final'!$O$45),"")</f>
        <v/>
      </c>
      <c r="AH51" s="52" t="str">
        <f>IF(AND('Mapa final'!$Y$40="Muy Baja",'Mapa final'!$AA$40="Catastrófico"),CONCATENATE("R6C",'Mapa final'!$O$40),"")</f>
        <v/>
      </c>
      <c r="AI51" s="53" t="str">
        <f>IF(AND('Mapa final'!$Y$41="Muy Baja",'Mapa final'!$AA$41="Catastrófico"),CONCATENATE("R6C",'Mapa final'!$O$41),"")</f>
        <v/>
      </c>
      <c r="AJ51" s="53" t="str">
        <f>IF(AND('Mapa final'!$Y$42="Muy Baja",'Mapa final'!$AA$42="Catastrófico"),CONCATENATE("R6C",'Mapa final'!$O$42),"")</f>
        <v/>
      </c>
      <c r="AK51" s="53" t="str">
        <f>IF(AND('Mapa final'!$Y$43="Muy Baja",'Mapa final'!$AA$43="Catastrófico"),CONCATENATE("R6C",'Mapa final'!$O$43),"")</f>
        <v/>
      </c>
      <c r="AL51" s="53" t="str">
        <f>IF(AND('Mapa final'!$Y$44="Muy Baja",'Mapa final'!$AA$44="Catastrófico"),CONCATENATE("R6C",'Mapa final'!$O$44),"")</f>
        <v/>
      </c>
      <c r="AM51" s="54" t="str">
        <f>IF(AND('Mapa final'!$Y$45="Muy Baja",'Mapa final'!$AA$45="Catastrófico"),CONCATENATE("R6C",'Mapa final'!$O$45),"")</f>
        <v/>
      </c>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ht="15" customHeight="1" x14ac:dyDescent="0.25">
      <c r="A52" s="80"/>
      <c r="B52" s="325"/>
      <c r="C52" s="325"/>
      <c r="D52" s="326"/>
      <c r="E52" s="366"/>
      <c r="F52" s="367"/>
      <c r="G52" s="367"/>
      <c r="H52" s="367"/>
      <c r="I52" s="368"/>
      <c r="J52" s="73" t="str">
        <f>IF(AND('Mapa final'!$Y$46="Muy Baja",'Mapa final'!$AA$46="Leve"),CONCATENATE("R7C",'Mapa final'!$O$46),"")</f>
        <v/>
      </c>
      <c r="K52" s="74" t="str">
        <f>IF(AND('Mapa final'!$Y$47="Muy Baja",'Mapa final'!$AA$47="Leve"),CONCATENATE("R7C",'Mapa final'!$O$47),"")</f>
        <v/>
      </c>
      <c r="L52" s="74" t="str">
        <f>IF(AND('Mapa final'!$Y$48="Muy Baja",'Mapa final'!$AA$48="Leve"),CONCATENATE("R7C",'Mapa final'!$O$48),"")</f>
        <v/>
      </c>
      <c r="M52" s="74" t="str">
        <f>IF(AND('Mapa final'!$Y$49="Muy Baja",'Mapa final'!$AA$49="Leve"),CONCATENATE("R7C",'Mapa final'!$O$49),"")</f>
        <v/>
      </c>
      <c r="N52" s="74" t="str">
        <f>IF(AND('Mapa final'!$Y$50="Muy Baja",'Mapa final'!$AA$50="Leve"),CONCATENATE("R7C",'Mapa final'!$O$50),"")</f>
        <v/>
      </c>
      <c r="O52" s="75" t="str">
        <f>IF(AND('Mapa final'!$Y$51="Muy Baja",'Mapa final'!$AA$51="Leve"),CONCATENATE("R7C",'Mapa final'!$O$51),"")</f>
        <v/>
      </c>
      <c r="P52" s="73" t="str">
        <f>IF(AND('Mapa final'!$Y$46="Muy Baja",'Mapa final'!$AA$46="Menor"),CONCATENATE("R7C",'Mapa final'!$O$46),"")</f>
        <v/>
      </c>
      <c r="Q52" s="74" t="str">
        <f>IF(AND('Mapa final'!$Y$47="Muy Baja",'Mapa final'!$AA$47="Menor"),CONCATENATE("R7C",'Mapa final'!$O$47),"")</f>
        <v/>
      </c>
      <c r="R52" s="74" t="str">
        <f>IF(AND('Mapa final'!$Y$48="Muy Baja",'Mapa final'!$AA$48="Menor"),CONCATENATE("R7C",'Mapa final'!$O$48),"")</f>
        <v/>
      </c>
      <c r="S52" s="74" t="str">
        <f>IF(AND('Mapa final'!$Y$49="Muy Baja",'Mapa final'!$AA$49="Menor"),CONCATENATE("R7C",'Mapa final'!$O$49),"")</f>
        <v/>
      </c>
      <c r="T52" s="74" t="str">
        <f>IF(AND('Mapa final'!$Y$50="Muy Baja",'Mapa final'!$AA$50="Menor"),CONCATENATE("R7C",'Mapa final'!$O$50),"")</f>
        <v/>
      </c>
      <c r="U52" s="75" t="str">
        <f>IF(AND('Mapa final'!$Y$51="Muy Baja",'Mapa final'!$AA$51="Menor"),CONCATENATE("R7C",'Mapa final'!$O$51),"")</f>
        <v/>
      </c>
      <c r="V52" s="64" t="str">
        <f>IF(AND('Mapa final'!$Y$46="Muy Baja",'Mapa final'!$AA$46="Moderado"),CONCATENATE("R7C",'Mapa final'!$O$46),"")</f>
        <v/>
      </c>
      <c r="W52" s="65" t="str">
        <f>IF(AND('Mapa final'!$Y$47="Muy Baja",'Mapa final'!$AA$47="Moderado"),CONCATENATE("R7C",'Mapa final'!$O$47),"")</f>
        <v/>
      </c>
      <c r="X52" s="65" t="str">
        <f>IF(AND('Mapa final'!$Y$48="Muy Baja",'Mapa final'!$AA$48="Moderado"),CONCATENATE("R7C",'Mapa final'!$O$48),"")</f>
        <v/>
      </c>
      <c r="Y52" s="65" t="str">
        <f>IF(AND('Mapa final'!$Y$49="Muy Baja",'Mapa final'!$AA$49="Moderado"),CONCATENATE("R7C",'Mapa final'!$O$49),"")</f>
        <v/>
      </c>
      <c r="Z52" s="65" t="str">
        <f>IF(AND('Mapa final'!$Y$50="Muy Baja",'Mapa final'!$AA$50="Moderado"),CONCATENATE("R7C",'Mapa final'!$O$50),"")</f>
        <v/>
      </c>
      <c r="AA52" s="66" t="str">
        <f>IF(AND('Mapa final'!$Y$51="Muy Baja",'Mapa final'!$AA$51="Moderado"),CONCATENATE("R7C",'Mapa final'!$O$51),"")</f>
        <v/>
      </c>
      <c r="AB52" s="49" t="str">
        <f>IF(AND('Mapa final'!$Y$46="Muy Baja",'Mapa final'!$AA$46="Mayor"),CONCATENATE("R7C",'Mapa final'!$O$46),"")</f>
        <v/>
      </c>
      <c r="AC52" s="50" t="str">
        <f>IF(AND('Mapa final'!$Y$47="Muy Baja",'Mapa final'!$AA$47="Mayor"),CONCATENATE("R7C",'Mapa final'!$O$47),"")</f>
        <v/>
      </c>
      <c r="AD52" s="50" t="str">
        <f>IF(AND('Mapa final'!$Y$48="Muy Baja",'Mapa final'!$AA$48="Mayor"),CONCATENATE("R7C",'Mapa final'!$O$48),"")</f>
        <v/>
      </c>
      <c r="AE52" s="50" t="str">
        <f>IF(AND('Mapa final'!$Y$49="Muy Baja",'Mapa final'!$AA$49="Mayor"),CONCATENATE("R7C",'Mapa final'!$O$49),"")</f>
        <v/>
      </c>
      <c r="AF52" s="50" t="str">
        <f>IF(AND('Mapa final'!$Y$50="Muy Baja",'Mapa final'!$AA$50="Mayor"),CONCATENATE("R7C",'Mapa final'!$O$50),"")</f>
        <v/>
      </c>
      <c r="AG52" s="51" t="str">
        <f>IF(AND('Mapa final'!$Y$51="Muy Baja",'Mapa final'!$AA$51="Mayor"),CONCATENATE("R7C",'Mapa final'!$O$51),"")</f>
        <v/>
      </c>
      <c r="AH52" s="52" t="str">
        <f>IF(AND('Mapa final'!$Y$46="Muy Baja",'Mapa final'!$AA$46="Catastrófico"),CONCATENATE("R7C",'Mapa final'!$O$46),"")</f>
        <v/>
      </c>
      <c r="AI52" s="53" t="str">
        <f>IF(AND('Mapa final'!$Y$47="Muy Baja",'Mapa final'!$AA$47="Catastrófico"),CONCATENATE("R7C",'Mapa final'!$O$47),"")</f>
        <v/>
      </c>
      <c r="AJ52" s="53" t="str">
        <f>IF(AND('Mapa final'!$Y$48="Muy Baja",'Mapa final'!$AA$48="Catastrófico"),CONCATENATE("R7C",'Mapa final'!$O$48),"")</f>
        <v/>
      </c>
      <c r="AK52" s="53" t="str">
        <f>IF(AND('Mapa final'!$Y$49="Muy Baja",'Mapa final'!$AA$49="Catastrófico"),CONCATENATE("R7C",'Mapa final'!$O$49),"")</f>
        <v/>
      </c>
      <c r="AL52" s="53" t="str">
        <f>IF(AND('Mapa final'!$Y$50="Muy Baja",'Mapa final'!$AA$50="Catastrófico"),CONCATENATE("R7C",'Mapa final'!$O$50),"")</f>
        <v/>
      </c>
      <c r="AM52" s="54" t="str">
        <f>IF(AND('Mapa final'!$Y$51="Muy Baja",'Mapa final'!$AA$51="Catastrófico"),CONCATENATE("R7C",'Mapa final'!$O$51),"")</f>
        <v/>
      </c>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25">
      <c r="A53" s="80"/>
      <c r="B53" s="325"/>
      <c r="C53" s="325"/>
      <c r="D53" s="326"/>
      <c r="E53" s="366"/>
      <c r="F53" s="367"/>
      <c r="G53" s="367"/>
      <c r="H53" s="367"/>
      <c r="I53" s="368"/>
      <c r="J53" s="73" t="str">
        <f>IF(AND('Mapa final'!$Y$52="Muy Baja",'Mapa final'!$AA$52="Leve"),CONCATENATE("R8C",'Mapa final'!$O$52),"")</f>
        <v/>
      </c>
      <c r="K53" s="74" t="str">
        <f>IF(AND('Mapa final'!$Y$53="Muy Baja",'Mapa final'!$AA$53="Leve"),CONCATENATE("R8C",'Mapa final'!$O$53),"")</f>
        <v/>
      </c>
      <c r="L53" s="74" t="str">
        <f>IF(AND('Mapa final'!$Y$54="Muy Baja",'Mapa final'!$AA$54="Leve"),CONCATENATE("R8C",'Mapa final'!$O$54),"")</f>
        <v/>
      </c>
      <c r="M53" s="74" t="str">
        <f>IF(AND('Mapa final'!$Y$55="Muy Baja",'Mapa final'!$AA$55="Leve"),CONCATENATE("R8C",'Mapa final'!$O$55),"")</f>
        <v/>
      </c>
      <c r="N53" s="74" t="str">
        <f>IF(AND('Mapa final'!$Y$56="Muy Baja",'Mapa final'!$AA$56="Leve"),CONCATENATE("R8C",'Mapa final'!$O$56),"")</f>
        <v/>
      </c>
      <c r="O53" s="75" t="str">
        <f>IF(AND('Mapa final'!$Y$57="Muy Baja",'Mapa final'!$AA$57="Leve"),CONCATENATE("R8C",'Mapa final'!$O$57),"")</f>
        <v/>
      </c>
      <c r="P53" s="73" t="str">
        <f>IF(AND('Mapa final'!$Y$52="Muy Baja",'Mapa final'!$AA$52="Menor"),CONCATENATE("R8C",'Mapa final'!$O$52),"")</f>
        <v/>
      </c>
      <c r="Q53" s="74" t="str">
        <f>IF(AND('Mapa final'!$Y$53="Muy Baja",'Mapa final'!$AA$53="Menor"),CONCATENATE("R8C",'Mapa final'!$O$53),"")</f>
        <v/>
      </c>
      <c r="R53" s="74" t="str">
        <f>IF(AND('Mapa final'!$Y$54="Muy Baja",'Mapa final'!$AA$54="Menor"),CONCATENATE("R8C",'Mapa final'!$O$54),"")</f>
        <v/>
      </c>
      <c r="S53" s="74" t="str">
        <f>IF(AND('Mapa final'!$Y$55="Muy Baja",'Mapa final'!$AA$55="Menor"),CONCATENATE("R8C",'Mapa final'!$O$55),"")</f>
        <v/>
      </c>
      <c r="T53" s="74" t="str">
        <f>IF(AND('Mapa final'!$Y$56="Muy Baja",'Mapa final'!$AA$56="Menor"),CONCATENATE("R8C",'Mapa final'!$O$56),"")</f>
        <v/>
      </c>
      <c r="U53" s="75" t="str">
        <f>IF(AND('Mapa final'!$Y$57="Muy Baja",'Mapa final'!$AA$57="Menor"),CONCATENATE("R8C",'Mapa final'!$O$57),"")</f>
        <v/>
      </c>
      <c r="V53" s="64" t="str">
        <f>IF(AND('Mapa final'!$Y$52="Muy Baja",'Mapa final'!$AA$52="Moderado"),CONCATENATE("R8C",'Mapa final'!$O$52),"")</f>
        <v/>
      </c>
      <c r="W53" s="65" t="str">
        <f>IF(AND('Mapa final'!$Y$53="Muy Baja",'Mapa final'!$AA$53="Moderado"),CONCATENATE("R8C",'Mapa final'!$O$53),"")</f>
        <v/>
      </c>
      <c r="X53" s="65" t="str">
        <f>IF(AND('Mapa final'!$Y$54="Muy Baja",'Mapa final'!$AA$54="Moderado"),CONCATENATE("R8C",'Mapa final'!$O$54),"")</f>
        <v/>
      </c>
      <c r="Y53" s="65" t="str">
        <f>IF(AND('Mapa final'!$Y$55="Muy Baja",'Mapa final'!$AA$55="Moderado"),CONCATENATE("R8C",'Mapa final'!$O$55),"")</f>
        <v/>
      </c>
      <c r="Z53" s="65" t="str">
        <f>IF(AND('Mapa final'!$Y$56="Muy Baja",'Mapa final'!$AA$56="Moderado"),CONCATENATE("R8C",'Mapa final'!$O$56),"")</f>
        <v/>
      </c>
      <c r="AA53" s="66" t="str">
        <f>IF(AND('Mapa final'!$Y$57="Muy Baja",'Mapa final'!$AA$57="Moderado"),CONCATENATE("R8C",'Mapa final'!$O$57),"")</f>
        <v/>
      </c>
      <c r="AB53" s="49" t="str">
        <f>IF(AND('Mapa final'!$Y$52="Muy Baja",'Mapa final'!$AA$52="Mayor"),CONCATENATE("R8C",'Mapa final'!$O$52),"")</f>
        <v/>
      </c>
      <c r="AC53" s="50" t="str">
        <f>IF(AND('Mapa final'!$Y$53="Muy Baja",'Mapa final'!$AA$53="Mayor"),CONCATENATE("R8C",'Mapa final'!$O$53),"")</f>
        <v/>
      </c>
      <c r="AD53" s="50" t="str">
        <f>IF(AND('Mapa final'!$Y$54="Muy Baja",'Mapa final'!$AA$54="Mayor"),CONCATENATE("R8C",'Mapa final'!$O$54),"")</f>
        <v/>
      </c>
      <c r="AE53" s="50" t="str">
        <f>IF(AND('Mapa final'!$Y$55="Muy Baja",'Mapa final'!$AA$55="Mayor"),CONCATENATE("R8C",'Mapa final'!$O$55),"")</f>
        <v/>
      </c>
      <c r="AF53" s="50" t="str">
        <f>IF(AND('Mapa final'!$Y$56="Muy Baja",'Mapa final'!$AA$56="Mayor"),CONCATENATE("R8C",'Mapa final'!$O$56),"")</f>
        <v/>
      </c>
      <c r="AG53" s="51" t="str">
        <f>IF(AND('Mapa final'!$Y$57="Muy Baja",'Mapa final'!$AA$57="Mayor"),CONCATENATE("R8C",'Mapa final'!$O$57),"")</f>
        <v/>
      </c>
      <c r="AH53" s="52" t="str">
        <f>IF(AND('Mapa final'!$Y$52="Muy Baja",'Mapa final'!$AA$52="Catastrófico"),CONCATENATE("R8C",'Mapa final'!$O$52),"")</f>
        <v/>
      </c>
      <c r="AI53" s="53" t="str">
        <f>IF(AND('Mapa final'!$Y$53="Muy Baja",'Mapa final'!$AA$53="Catastrófico"),CONCATENATE("R8C",'Mapa final'!$O$53),"")</f>
        <v/>
      </c>
      <c r="AJ53" s="53" t="str">
        <f>IF(AND('Mapa final'!$Y$54="Muy Baja",'Mapa final'!$AA$54="Catastrófico"),CONCATENATE("R8C",'Mapa final'!$O$54),"")</f>
        <v/>
      </c>
      <c r="AK53" s="53" t="str">
        <f>IF(AND('Mapa final'!$Y$55="Muy Baja",'Mapa final'!$AA$55="Catastrófico"),CONCATENATE("R8C",'Mapa final'!$O$55),"")</f>
        <v/>
      </c>
      <c r="AL53" s="53" t="str">
        <f>IF(AND('Mapa final'!$Y$56="Muy Baja",'Mapa final'!$AA$56="Catastrófico"),CONCATENATE("R8C",'Mapa final'!$O$56),"")</f>
        <v/>
      </c>
      <c r="AM53" s="54" t="str">
        <f>IF(AND('Mapa final'!$Y$57="Muy Baja",'Mapa final'!$AA$57="Catastrófico"),CONCATENATE("R8C",'Mapa final'!$O$57),"")</f>
        <v/>
      </c>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25">
      <c r="A54" s="80"/>
      <c r="B54" s="325"/>
      <c r="C54" s="325"/>
      <c r="D54" s="326"/>
      <c r="E54" s="366"/>
      <c r="F54" s="367"/>
      <c r="G54" s="367"/>
      <c r="H54" s="367"/>
      <c r="I54" s="368"/>
      <c r="J54" s="73" t="str">
        <f>IF(AND('Mapa final'!$Y$58="Muy Baja",'Mapa final'!$AA$58="Leve"),CONCATENATE("R9C",'Mapa final'!$O$58),"")</f>
        <v/>
      </c>
      <c r="K54" s="74" t="str">
        <f>IF(AND('Mapa final'!$Y$59="Muy Baja",'Mapa final'!$AA$59="Leve"),CONCATENATE("R9C",'Mapa final'!$O$59),"")</f>
        <v/>
      </c>
      <c r="L54" s="74" t="str">
        <f>IF(AND('Mapa final'!$Y$60="Muy Baja",'Mapa final'!$AA$60="Leve"),CONCATENATE("R9C",'Mapa final'!$O$60),"")</f>
        <v/>
      </c>
      <c r="M54" s="74" t="str">
        <f>IF(AND('Mapa final'!$Y$61="Muy Baja",'Mapa final'!$AA$61="Leve"),CONCATENATE("R9C",'Mapa final'!$O$61),"")</f>
        <v/>
      </c>
      <c r="N54" s="74" t="str">
        <f>IF(AND('Mapa final'!$Y$62="Muy Baja",'Mapa final'!$AA$62="Leve"),CONCATENATE("R9C",'Mapa final'!$O$62),"")</f>
        <v/>
      </c>
      <c r="O54" s="75" t="str">
        <f>IF(AND('Mapa final'!$Y$63="Muy Baja",'Mapa final'!$AA$63="Leve"),CONCATENATE("R9C",'Mapa final'!$O$63),"")</f>
        <v/>
      </c>
      <c r="P54" s="73" t="str">
        <f>IF(AND('Mapa final'!$Y$58="Muy Baja",'Mapa final'!$AA$58="Menor"),CONCATENATE("R9C",'Mapa final'!$O$58),"")</f>
        <v/>
      </c>
      <c r="Q54" s="74" t="str">
        <f>IF(AND('Mapa final'!$Y$59="Muy Baja",'Mapa final'!$AA$59="Menor"),CONCATENATE("R9C",'Mapa final'!$O$59),"")</f>
        <v/>
      </c>
      <c r="R54" s="74" t="str">
        <f>IF(AND('Mapa final'!$Y$60="Muy Baja",'Mapa final'!$AA$60="Menor"),CONCATENATE("R9C",'Mapa final'!$O$60),"")</f>
        <v/>
      </c>
      <c r="S54" s="74" t="str">
        <f>IF(AND('Mapa final'!$Y$61="Muy Baja",'Mapa final'!$AA$61="Menor"),CONCATENATE("R9C",'Mapa final'!$O$61),"")</f>
        <v/>
      </c>
      <c r="T54" s="74" t="str">
        <f>IF(AND('Mapa final'!$Y$62="Muy Baja",'Mapa final'!$AA$62="Menor"),CONCATENATE("R9C",'Mapa final'!$O$62),"")</f>
        <v/>
      </c>
      <c r="U54" s="75" t="str">
        <f>IF(AND('Mapa final'!$Y$63="Muy Baja",'Mapa final'!$AA$63="Menor"),CONCATENATE("R9C",'Mapa final'!$O$63),"")</f>
        <v/>
      </c>
      <c r="V54" s="64" t="str">
        <f>IF(AND('Mapa final'!$Y$58="Muy Baja",'Mapa final'!$AA$58="Moderado"),CONCATENATE("R9C",'Mapa final'!$O$58),"")</f>
        <v/>
      </c>
      <c r="W54" s="65" t="str">
        <f>IF(AND('Mapa final'!$Y$59="Muy Baja",'Mapa final'!$AA$59="Moderado"),CONCATENATE("R9C",'Mapa final'!$O$59),"")</f>
        <v/>
      </c>
      <c r="X54" s="65" t="str">
        <f>IF(AND('Mapa final'!$Y$60="Muy Baja",'Mapa final'!$AA$60="Moderado"),CONCATENATE("R9C",'Mapa final'!$O$60),"")</f>
        <v/>
      </c>
      <c r="Y54" s="65" t="str">
        <f>IF(AND('Mapa final'!$Y$61="Muy Baja",'Mapa final'!$AA$61="Moderado"),CONCATENATE("R9C",'Mapa final'!$O$61),"")</f>
        <v/>
      </c>
      <c r="Z54" s="65" t="str">
        <f>IF(AND('Mapa final'!$Y$62="Muy Baja",'Mapa final'!$AA$62="Moderado"),CONCATENATE("R9C",'Mapa final'!$O$62),"")</f>
        <v/>
      </c>
      <c r="AA54" s="66" t="str">
        <f>IF(AND('Mapa final'!$Y$63="Muy Baja",'Mapa final'!$AA$63="Moderado"),CONCATENATE("R9C",'Mapa final'!$O$63),"")</f>
        <v/>
      </c>
      <c r="AB54" s="49" t="str">
        <f>IF(AND('Mapa final'!$Y$58="Muy Baja",'Mapa final'!$AA$58="Mayor"),CONCATENATE("R9C",'Mapa final'!$O$58),"")</f>
        <v/>
      </c>
      <c r="AC54" s="50" t="str">
        <f>IF(AND('Mapa final'!$Y$59="Muy Baja",'Mapa final'!$AA$59="Mayor"),CONCATENATE("R9C",'Mapa final'!$O$59),"")</f>
        <v/>
      </c>
      <c r="AD54" s="50" t="str">
        <f>IF(AND('Mapa final'!$Y$60="Muy Baja",'Mapa final'!$AA$60="Mayor"),CONCATENATE("R9C",'Mapa final'!$O$60),"")</f>
        <v/>
      </c>
      <c r="AE54" s="50" t="str">
        <f>IF(AND('Mapa final'!$Y$61="Muy Baja",'Mapa final'!$AA$61="Mayor"),CONCATENATE("R9C",'Mapa final'!$O$61),"")</f>
        <v/>
      </c>
      <c r="AF54" s="50" t="str">
        <f>IF(AND('Mapa final'!$Y$62="Muy Baja",'Mapa final'!$AA$62="Mayor"),CONCATENATE("R9C",'Mapa final'!$O$62),"")</f>
        <v/>
      </c>
      <c r="AG54" s="51" t="str">
        <f>IF(AND('Mapa final'!$Y$63="Muy Baja",'Mapa final'!$AA$63="Mayor"),CONCATENATE("R9C",'Mapa final'!$O$63),"")</f>
        <v/>
      </c>
      <c r="AH54" s="52" t="str">
        <f>IF(AND('Mapa final'!$Y$58="Muy Baja",'Mapa final'!$AA$58="Catastrófico"),CONCATENATE("R9C",'Mapa final'!$O$58),"")</f>
        <v/>
      </c>
      <c r="AI54" s="53" t="str">
        <f>IF(AND('Mapa final'!$Y$59="Muy Baja",'Mapa final'!$AA$59="Catastrófico"),CONCATENATE("R9C",'Mapa final'!$O$59),"")</f>
        <v/>
      </c>
      <c r="AJ54" s="53" t="str">
        <f>IF(AND('Mapa final'!$Y$60="Muy Baja",'Mapa final'!$AA$60="Catastrófico"),CONCATENATE("R9C",'Mapa final'!$O$60),"")</f>
        <v/>
      </c>
      <c r="AK54" s="53" t="str">
        <f>IF(AND('Mapa final'!$Y$61="Muy Baja",'Mapa final'!$AA$61="Catastrófico"),CONCATENATE("R9C",'Mapa final'!$O$61),"")</f>
        <v/>
      </c>
      <c r="AL54" s="53" t="str">
        <f>IF(AND('Mapa final'!$Y$62="Muy Baja",'Mapa final'!$AA$62="Catastrófico"),CONCATENATE("R9C",'Mapa final'!$O$62),"")</f>
        <v/>
      </c>
      <c r="AM54" s="54" t="str">
        <f>IF(AND('Mapa final'!$Y$63="Muy Baja",'Mapa final'!$AA$63="Catastrófico"),CONCATENATE("R9C",'Mapa final'!$O$63),"")</f>
        <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ht="15.75" customHeight="1" thickBot="1" x14ac:dyDescent="0.3">
      <c r="A55" s="80"/>
      <c r="B55" s="325"/>
      <c r="C55" s="325"/>
      <c r="D55" s="326"/>
      <c r="E55" s="369"/>
      <c r="F55" s="370"/>
      <c r="G55" s="370"/>
      <c r="H55" s="370"/>
      <c r="I55" s="371"/>
      <c r="J55" s="76" t="str">
        <f>IF(AND('Mapa final'!$Y$64="Muy Baja",'Mapa final'!$AA$64="Leve"),CONCATENATE("R10C",'Mapa final'!$O$64),"")</f>
        <v/>
      </c>
      <c r="K55" s="77" t="str">
        <f>IF(AND('Mapa final'!$Y$65="Muy Baja",'Mapa final'!$AA$65="Leve"),CONCATENATE("R10C",'Mapa final'!$O$65),"")</f>
        <v/>
      </c>
      <c r="L55" s="77" t="str">
        <f>IF(AND('Mapa final'!$Y$66="Muy Baja",'Mapa final'!$AA$66="Leve"),CONCATENATE("R10C",'Mapa final'!$O$66),"")</f>
        <v/>
      </c>
      <c r="M55" s="77" t="str">
        <f>IF(AND('Mapa final'!$Y$67="Muy Baja",'Mapa final'!$AA$67="Leve"),CONCATENATE("R10C",'Mapa final'!$O$67),"")</f>
        <v/>
      </c>
      <c r="N55" s="77" t="str">
        <f>IF(AND('Mapa final'!$Y$68="Muy Baja",'Mapa final'!$AA$68="Leve"),CONCATENATE("R10C",'Mapa final'!$O$68),"")</f>
        <v/>
      </c>
      <c r="O55" s="78" t="str">
        <f>IF(AND('Mapa final'!$Y$69="Muy Baja",'Mapa final'!$AA$69="Leve"),CONCATENATE("R10C",'Mapa final'!$O$69),"")</f>
        <v/>
      </c>
      <c r="P55" s="76" t="str">
        <f>IF(AND('Mapa final'!$Y$64="Muy Baja",'Mapa final'!$AA$64="Menor"),CONCATENATE("R10C",'Mapa final'!$O$64),"")</f>
        <v/>
      </c>
      <c r="Q55" s="77" t="str">
        <f>IF(AND('Mapa final'!$Y$65="Muy Baja",'Mapa final'!$AA$65="Menor"),CONCATENATE("R10C",'Mapa final'!$O$65),"")</f>
        <v/>
      </c>
      <c r="R55" s="77" t="str">
        <f>IF(AND('Mapa final'!$Y$66="Muy Baja",'Mapa final'!$AA$66="Menor"),CONCATENATE("R10C",'Mapa final'!$O$66),"")</f>
        <v/>
      </c>
      <c r="S55" s="77" t="str">
        <f>IF(AND('Mapa final'!$Y$67="Muy Baja",'Mapa final'!$AA$67="Menor"),CONCATENATE("R10C",'Mapa final'!$O$67),"")</f>
        <v/>
      </c>
      <c r="T55" s="77" t="str">
        <f>IF(AND('Mapa final'!$Y$68="Muy Baja",'Mapa final'!$AA$68="Menor"),CONCATENATE("R10C",'Mapa final'!$O$68),"")</f>
        <v/>
      </c>
      <c r="U55" s="78" t="str">
        <f>IF(AND('Mapa final'!$Y$69="Muy Baja",'Mapa final'!$AA$69="Menor"),CONCATENATE("R10C",'Mapa final'!$O$69),"")</f>
        <v/>
      </c>
      <c r="V55" s="67" t="str">
        <f>IF(AND('Mapa final'!$Y$64="Muy Baja",'Mapa final'!$AA$64="Moderado"),CONCATENATE("R10C",'Mapa final'!$O$64),"")</f>
        <v/>
      </c>
      <c r="W55" s="68" t="str">
        <f>IF(AND('Mapa final'!$Y$65="Muy Baja",'Mapa final'!$AA$65="Moderado"),CONCATENATE("R10C",'Mapa final'!$O$65),"")</f>
        <v/>
      </c>
      <c r="X55" s="68" t="str">
        <f>IF(AND('Mapa final'!$Y$66="Muy Baja",'Mapa final'!$AA$66="Moderado"),CONCATENATE("R10C",'Mapa final'!$O$66),"")</f>
        <v/>
      </c>
      <c r="Y55" s="68" t="str">
        <f>IF(AND('Mapa final'!$Y$67="Muy Baja",'Mapa final'!$AA$67="Moderado"),CONCATENATE("R10C",'Mapa final'!$O$67),"")</f>
        <v/>
      </c>
      <c r="Z55" s="68" t="str">
        <f>IF(AND('Mapa final'!$Y$68="Muy Baja",'Mapa final'!$AA$68="Moderado"),CONCATENATE("R10C",'Mapa final'!$O$68),"")</f>
        <v/>
      </c>
      <c r="AA55" s="69" t="str">
        <f>IF(AND('Mapa final'!$Y$69="Muy Baja",'Mapa final'!$AA$69="Moderado"),CONCATENATE("R10C",'Mapa final'!$O$69),"")</f>
        <v/>
      </c>
      <c r="AB55" s="55" t="str">
        <f>IF(AND('Mapa final'!$Y$64="Muy Baja",'Mapa final'!$AA$64="Mayor"),CONCATENATE("R10C",'Mapa final'!$O$64),"")</f>
        <v/>
      </c>
      <c r="AC55" s="56" t="str">
        <f>IF(AND('Mapa final'!$Y$65="Muy Baja",'Mapa final'!$AA$65="Mayor"),CONCATENATE("R10C",'Mapa final'!$O$65),"")</f>
        <v/>
      </c>
      <c r="AD55" s="56" t="str">
        <f>IF(AND('Mapa final'!$Y$66="Muy Baja",'Mapa final'!$AA$66="Mayor"),CONCATENATE("R10C",'Mapa final'!$O$66),"")</f>
        <v/>
      </c>
      <c r="AE55" s="56" t="str">
        <f>IF(AND('Mapa final'!$Y$67="Muy Baja",'Mapa final'!$AA$67="Mayor"),CONCATENATE("R10C",'Mapa final'!$O$67),"")</f>
        <v/>
      </c>
      <c r="AF55" s="56" t="str">
        <f>IF(AND('Mapa final'!$Y$68="Muy Baja",'Mapa final'!$AA$68="Mayor"),CONCATENATE("R10C",'Mapa final'!$O$68),"")</f>
        <v/>
      </c>
      <c r="AG55" s="57" t="str">
        <f>IF(AND('Mapa final'!$Y$69="Muy Baja",'Mapa final'!$AA$69="Mayor"),CONCATENATE("R10C",'Mapa final'!$O$69),"")</f>
        <v/>
      </c>
      <c r="AH55" s="58" t="str">
        <f>IF(AND('Mapa final'!$Y$64="Muy Baja",'Mapa final'!$AA$64="Catastrófico"),CONCATENATE("R10C",'Mapa final'!$O$64),"")</f>
        <v/>
      </c>
      <c r="AI55" s="59" t="str">
        <f>IF(AND('Mapa final'!$Y$65="Muy Baja",'Mapa final'!$AA$65="Catastrófico"),CONCATENATE("R10C",'Mapa final'!$O$65),"")</f>
        <v/>
      </c>
      <c r="AJ55" s="59" t="str">
        <f>IF(AND('Mapa final'!$Y$66="Muy Baja",'Mapa final'!$AA$66="Catastrófico"),CONCATENATE("R10C",'Mapa final'!$O$66),"")</f>
        <v/>
      </c>
      <c r="AK55" s="59" t="str">
        <f>IF(AND('Mapa final'!$Y$67="Muy Baja",'Mapa final'!$AA$67="Catastrófico"),CONCATENATE("R10C",'Mapa final'!$O$67),"")</f>
        <v/>
      </c>
      <c r="AL55" s="59" t="str">
        <f>IF(AND('Mapa final'!$Y$68="Muy Baja",'Mapa final'!$AA$68="Catastrófico"),CONCATENATE("R10C",'Mapa final'!$O$68),"")</f>
        <v/>
      </c>
      <c r="AM55" s="60" t="str">
        <f>IF(AND('Mapa final'!$Y$69="Muy Baja",'Mapa final'!$AA$69="Catastrófico"),CONCATENATE("R10C",'Mapa final'!$O$69),"")</f>
        <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25">
      <c r="A56" s="80"/>
      <c r="B56" s="80"/>
      <c r="C56" s="80"/>
      <c r="D56" s="80"/>
      <c r="E56" s="80"/>
      <c r="F56" s="80"/>
      <c r="G56" s="80"/>
      <c r="H56" s="80"/>
      <c r="I56" s="80"/>
      <c r="J56" s="363" t="s">
        <v>111</v>
      </c>
      <c r="K56" s="364"/>
      <c r="L56" s="364"/>
      <c r="M56" s="364"/>
      <c r="N56" s="364"/>
      <c r="O56" s="365"/>
      <c r="P56" s="363" t="s">
        <v>110</v>
      </c>
      <c r="Q56" s="364"/>
      <c r="R56" s="364"/>
      <c r="S56" s="364"/>
      <c r="T56" s="364"/>
      <c r="U56" s="365"/>
      <c r="V56" s="363" t="s">
        <v>109</v>
      </c>
      <c r="W56" s="364"/>
      <c r="X56" s="364"/>
      <c r="Y56" s="364"/>
      <c r="Z56" s="364"/>
      <c r="AA56" s="365"/>
      <c r="AB56" s="363" t="s">
        <v>108</v>
      </c>
      <c r="AC56" s="372"/>
      <c r="AD56" s="364"/>
      <c r="AE56" s="364"/>
      <c r="AF56" s="364"/>
      <c r="AG56" s="365"/>
      <c r="AH56" s="363" t="s">
        <v>107</v>
      </c>
      <c r="AI56" s="364"/>
      <c r="AJ56" s="364"/>
      <c r="AK56" s="364"/>
      <c r="AL56" s="364"/>
      <c r="AM56" s="365"/>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25">
      <c r="A57" s="80"/>
      <c r="B57" s="80"/>
      <c r="C57" s="80"/>
      <c r="D57" s="80"/>
      <c r="E57" s="80"/>
      <c r="F57" s="80"/>
      <c r="G57" s="80"/>
      <c r="H57" s="80"/>
      <c r="I57" s="80"/>
      <c r="J57" s="366"/>
      <c r="K57" s="367"/>
      <c r="L57" s="367"/>
      <c r="M57" s="367"/>
      <c r="N57" s="367"/>
      <c r="O57" s="368"/>
      <c r="P57" s="366"/>
      <c r="Q57" s="367"/>
      <c r="R57" s="367"/>
      <c r="S57" s="367"/>
      <c r="T57" s="367"/>
      <c r="U57" s="368"/>
      <c r="V57" s="366"/>
      <c r="W57" s="367"/>
      <c r="X57" s="367"/>
      <c r="Y57" s="367"/>
      <c r="Z57" s="367"/>
      <c r="AA57" s="368"/>
      <c r="AB57" s="366"/>
      <c r="AC57" s="367"/>
      <c r="AD57" s="367"/>
      <c r="AE57" s="367"/>
      <c r="AF57" s="367"/>
      <c r="AG57" s="368"/>
      <c r="AH57" s="366"/>
      <c r="AI57" s="367"/>
      <c r="AJ57" s="367"/>
      <c r="AK57" s="367"/>
      <c r="AL57" s="367"/>
      <c r="AM57" s="368"/>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25">
      <c r="A58" s="80"/>
      <c r="B58" s="80"/>
      <c r="C58" s="80"/>
      <c r="D58" s="80"/>
      <c r="E58" s="80"/>
      <c r="F58" s="80"/>
      <c r="G58" s="80"/>
      <c r="H58" s="80"/>
      <c r="I58" s="80"/>
      <c r="J58" s="366"/>
      <c r="K58" s="367"/>
      <c r="L58" s="367"/>
      <c r="M58" s="367"/>
      <c r="N58" s="367"/>
      <c r="O58" s="368"/>
      <c r="P58" s="366"/>
      <c r="Q58" s="367"/>
      <c r="R58" s="367"/>
      <c r="S58" s="367"/>
      <c r="T58" s="367"/>
      <c r="U58" s="368"/>
      <c r="V58" s="366"/>
      <c r="W58" s="367"/>
      <c r="X58" s="367"/>
      <c r="Y58" s="367"/>
      <c r="Z58" s="367"/>
      <c r="AA58" s="368"/>
      <c r="AB58" s="366"/>
      <c r="AC58" s="367"/>
      <c r="AD58" s="367"/>
      <c r="AE58" s="367"/>
      <c r="AF58" s="367"/>
      <c r="AG58" s="368"/>
      <c r="AH58" s="366"/>
      <c r="AI58" s="367"/>
      <c r="AJ58" s="367"/>
      <c r="AK58" s="367"/>
      <c r="AL58" s="367"/>
      <c r="AM58" s="368"/>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25">
      <c r="A59" s="80"/>
      <c r="B59" s="80"/>
      <c r="C59" s="80"/>
      <c r="D59" s="80"/>
      <c r="E59" s="80"/>
      <c r="F59" s="80"/>
      <c r="G59" s="80"/>
      <c r="H59" s="80"/>
      <c r="I59" s="80"/>
      <c r="J59" s="366"/>
      <c r="K59" s="367"/>
      <c r="L59" s="367"/>
      <c r="M59" s="367"/>
      <c r="N59" s="367"/>
      <c r="O59" s="368"/>
      <c r="P59" s="366"/>
      <c r="Q59" s="367"/>
      <c r="R59" s="367"/>
      <c r="S59" s="367"/>
      <c r="T59" s="367"/>
      <c r="U59" s="368"/>
      <c r="V59" s="366"/>
      <c r="W59" s="367"/>
      <c r="X59" s="367"/>
      <c r="Y59" s="367"/>
      <c r="Z59" s="367"/>
      <c r="AA59" s="368"/>
      <c r="AB59" s="366"/>
      <c r="AC59" s="367"/>
      <c r="AD59" s="367"/>
      <c r="AE59" s="367"/>
      <c r="AF59" s="367"/>
      <c r="AG59" s="368"/>
      <c r="AH59" s="366"/>
      <c r="AI59" s="367"/>
      <c r="AJ59" s="367"/>
      <c r="AK59" s="367"/>
      <c r="AL59" s="367"/>
      <c r="AM59" s="368"/>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25">
      <c r="A60" s="80"/>
      <c r="B60" s="80"/>
      <c r="C60" s="80"/>
      <c r="D60" s="80"/>
      <c r="E60" s="80"/>
      <c r="F60" s="80"/>
      <c r="G60" s="80"/>
      <c r="H60" s="80"/>
      <c r="I60" s="80"/>
      <c r="J60" s="366"/>
      <c r="K60" s="367"/>
      <c r="L60" s="367"/>
      <c r="M60" s="367"/>
      <c r="N60" s="367"/>
      <c r="O60" s="368"/>
      <c r="P60" s="366"/>
      <c r="Q60" s="367"/>
      <c r="R60" s="367"/>
      <c r="S60" s="367"/>
      <c r="T60" s="367"/>
      <c r="U60" s="368"/>
      <c r="V60" s="366"/>
      <c r="W60" s="367"/>
      <c r="X60" s="367"/>
      <c r="Y60" s="367"/>
      <c r="Z60" s="367"/>
      <c r="AA60" s="368"/>
      <c r="AB60" s="366"/>
      <c r="AC60" s="367"/>
      <c r="AD60" s="367"/>
      <c r="AE60" s="367"/>
      <c r="AF60" s="367"/>
      <c r="AG60" s="368"/>
      <c r="AH60" s="366"/>
      <c r="AI60" s="367"/>
      <c r="AJ60" s="367"/>
      <c r="AK60" s="367"/>
      <c r="AL60" s="367"/>
      <c r="AM60" s="368"/>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ht="15.75" thickBot="1" x14ac:dyDescent="0.3">
      <c r="A61" s="80"/>
      <c r="B61" s="80"/>
      <c r="C61" s="80"/>
      <c r="D61" s="80"/>
      <c r="E61" s="80"/>
      <c r="F61" s="80"/>
      <c r="G61" s="80"/>
      <c r="H61" s="80"/>
      <c r="I61" s="80"/>
      <c r="J61" s="369"/>
      <c r="K61" s="370"/>
      <c r="L61" s="370"/>
      <c r="M61" s="370"/>
      <c r="N61" s="370"/>
      <c r="O61" s="371"/>
      <c r="P61" s="369"/>
      <c r="Q61" s="370"/>
      <c r="R61" s="370"/>
      <c r="S61" s="370"/>
      <c r="T61" s="370"/>
      <c r="U61" s="371"/>
      <c r="V61" s="369"/>
      <c r="W61" s="370"/>
      <c r="X61" s="370"/>
      <c r="Y61" s="370"/>
      <c r="Z61" s="370"/>
      <c r="AA61" s="371"/>
      <c r="AB61" s="369"/>
      <c r="AC61" s="370"/>
      <c r="AD61" s="370"/>
      <c r="AE61" s="370"/>
      <c r="AF61" s="370"/>
      <c r="AG61" s="371"/>
      <c r="AH61" s="369"/>
      <c r="AI61" s="370"/>
      <c r="AJ61" s="370"/>
      <c r="AK61" s="370"/>
      <c r="AL61" s="370"/>
      <c r="AM61" s="371"/>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2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80" ht="15" customHeight="1" x14ac:dyDescent="0.25">
      <c r="A63" s="80"/>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0"/>
      <c r="AV63" s="80"/>
      <c r="AW63" s="80"/>
      <c r="AX63" s="80"/>
      <c r="AY63" s="80"/>
      <c r="AZ63" s="80"/>
      <c r="BA63" s="80"/>
      <c r="BB63" s="80"/>
      <c r="BC63" s="80"/>
      <c r="BD63" s="80"/>
      <c r="BE63" s="80"/>
      <c r="BF63" s="80"/>
      <c r="BG63" s="80"/>
      <c r="BH63" s="80"/>
    </row>
    <row r="64" spans="1:80" ht="15" customHeight="1" x14ac:dyDescent="0.25">
      <c r="A64" s="80"/>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0"/>
      <c r="AV64" s="80"/>
      <c r="AW64" s="80"/>
      <c r="AX64" s="80"/>
      <c r="AY64" s="80"/>
      <c r="AZ64" s="80"/>
      <c r="BA64" s="80"/>
      <c r="BB64" s="80"/>
      <c r="BC64" s="80"/>
      <c r="BD64" s="80"/>
      <c r="BE64" s="80"/>
      <c r="BF64" s="80"/>
      <c r="BG64" s="80"/>
      <c r="BH64" s="80"/>
    </row>
    <row r="65" spans="1:60"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x14ac:dyDescent="0.2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x14ac:dyDescent="0.2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x14ac:dyDescent="0.2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x14ac:dyDescent="0.2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x14ac:dyDescent="0.2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x14ac:dyDescent="0.2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x14ac:dyDescent="0.2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x14ac:dyDescent="0.2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x14ac:dyDescent="0.2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x14ac:dyDescent="0.2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x14ac:dyDescent="0.2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x14ac:dyDescent="0.2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x14ac:dyDescent="0.2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x14ac:dyDescent="0.2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x14ac:dyDescent="0.2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x14ac:dyDescent="0.2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x14ac:dyDescent="0.2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x14ac:dyDescent="0.2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x14ac:dyDescent="0.2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x14ac:dyDescent="0.2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x14ac:dyDescent="0.2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x14ac:dyDescent="0.2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x14ac:dyDescent="0.2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x14ac:dyDescent="0.2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x14ac:dyDescent="0.2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x14ac:dyDescent="0.2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x14ac:dyDescent="0.2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x14ac:dyDescent="0.2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row>
    <row r="125" spans="1:60" x14ac:dyDescent="0.2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row>
    <row r="126" spans="1:60" x14ac:dyDescent="0.2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row>
    <row r="127" spans="1:60" x14ac:dyDescent="0.2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row>
    <row r="128" spans="1:60" x14ac:dyDescent="0.2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row>
    <row r="129" spans="1:60" x14ac:dyDescent="0.2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row>
    <row r="130" spans="1:60" x14ac:dyDescent="0.2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row>
    <row r="131" spans="1:60" x14ac:dyDescent="0.2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row>
    <row r="132" spans="1:60" x14ac:dyDescent="0.2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row>
    <row r="133" spans="1:60" x14ac:dyDescent="0.2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row>
    <row r="134" spans="1:60"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row>
    <row r="135" spans="1:60" x14ac:dyDescent="0.2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row>
    <row r="136" spans="1:60" x14ac:dyDescent="0.2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row>
    <row r="137" spans="1:60" x14ac:dyDescent="0.2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row>
    <row r="138" spans="1:60" x14ac:dyDescent="0.2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row>
    <row r="139" spans="1:60"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row>
    <row r="140" spans="1:60" x14ac:dyDescent="0.2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row>
    <row r="141" spans="1:60" x14ac:dyDescent="0.2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row>
    <row r="142" spans="1:60" x14ac:dyDescent="0.2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row>
    <row r="143" spans="1:60" x14ac:dyDescent="0.2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row>
    <row r="144" spans="1:60" x14ac:dyDescent="0.2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row>
    <row r="145" spans="1:60" x14ac:dyDescent="0.2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row>
    <row r="146" spans="1:60" x14ac:dyDescent="0.2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row>
    <row r="147" spans="1:60" x14ac:dyDescent="0.2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row>
    <row r="148" spans="1:60" x14ac:dyDescent="0.2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row>
    <row r="149" spans="1:60" x14ac:dyDescent="0.2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row>
    <row r="150" spans="1:60" x14ac:dyDescent="0.2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row>
    <row r="151" spans="1:60" x14ac:dyDescent="0.2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row>
    <row r="152" spans="1:60" x14ac:dyDescent="0.2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row>
    <row r="153" spans="1:60" x14ac:dyDescent="0.2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row>
    <row r="154" spans="1:60" x14ac:dyDescent="0.2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row>
    <row r="155" spans="1:60" x14ac:dyDescent="0.2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row>
    <row r="156" spans="1:60" x14ac:dyDescent="0.2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row>
    <row r="157" spans="1:60" x14ac:dyDescent="0.2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row>
    <row r="158" spans="1:60" x14ac:dyDescent="0.2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row>
    <row r="159" spans="1:60" x14ac:dyDescent="0.2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row>
    <row r="160" spans="1:60" x14ac:dyDescent="0.2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row>
    <row r="161" spans="1:60" x14ac:dyDescent="0.2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row>
    <row r="162" spans="1:60" x14ac:dyDescent="0.2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row>
    <row r="163" spans="1:60" x14ac:dyDescent="0.2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row>
    <row r="164" spans="1:60" x14ac:dyDescent="0.2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row>
    <row r="165" spans="1:60" x14ac:dyDescent="0.2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row>
    <row r="166" spans="1:60" x14ac:dyDescent="0.2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row>
    <row r="167" spans="1:60" x14ac:dyDescent="0.2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row>
    <row r="168" spans="1:60" x14ac:dyDescent="0.2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row>
    <row r="169" spans="1:60" x14ac:dyDescent="0.2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row>
    <row r="170" spans="1:60" x14ac:dyDescent="0.2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row>
    <row r="171" spans="1:60" x14ac:dyDescent="0.2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row>
    <row r="172" spans="1:60" x14ac:dyDescent="0.2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row>
    <row r="173" spans="1:60"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row>
    <row r="174" spans="1:60"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row>
    <row r="175" spans="1:60"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row>
    <row r="176" spans="1:60"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row>
    <row r="177" spans="1:60" x14ac:dyDescent="0.2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row>
    <row r="178" spans="1:60" x14ac:dyDescent="0.2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row>
    <row r="179" spans="1:60" x14ac:dyDescent="0.2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row>
    <row r="180" spans="1:60" x14ac:dyDescent="0.2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row>
    <row r="181" spans="1:60" x14ac:dyDescent="0.2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row>
    <row r="182" spans="1:60" x14ac:dyDescent="0.2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row>
    <row r="183" spans="1:60" x14ac:dyDescent="0.2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row>
    <row r="184" spans="1:60" x14ac:dyDescent="0.2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row>
    <row r="185" spans="1:60" x14ac:dyDescent="0.2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row>
    <row r="186" spans="1:60" x14ac:dyDescent="0.2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row>
    <row r="187" spans="1:60" x14ac:dyDescent="0.2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row>
    <row r="188" spans="1:60" x14ac:dyDescent="0.2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row>
    <row r="189" spans="1:60" x14ac:dyDescent="0.2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row>
    <row r="190" spans="1:60" x14ac:dyDescent="0.2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row>
    <row r="191" spans="1:60" x14ac:dyDescent="0.25">
      <c r="A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row>
    <row r="192" spans="1:60" x14ac:dyDescent="0.25">
      <c r="A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row>
    <row r="193" spans="1:60" x14ac:dyDescent="0.25">
      <c r="A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row>
    <row r="194" spans="1:60" x14ac:dyDescent="0.25">
      <c r="A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row>
    <row r="195" spans="1:60" x14ac:dyDescent="0.25">
      <c r="A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row>
    <row r="196" spans="1:60" x14ac:dyDescent="0.25">
      <c r="A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row>
    <row r="197" spans="1:60" x14ac:dyDescent="0.25">
      <c r="A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row>
    <row r="198" spans="1:60" x14ac:dyDescent="0.25">
      <c r="A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row>
    <row r="199" spans="1:60" x14ac:dyDescent="0.25">
      <c r="A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row>
    <row r="200" spans="1:60" x14ac:dyDescent="0.25">
      <c r="A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row>
    <row r="201" spans="1:60" x14ac:dyDescent="0.25">
      <c r="A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row>
    <row r="202" spans="1:60" x14ac:dyDescent="0.25">
      <c r="A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row>
    <row r="203" spans="1:60" x14ac:dyDescent="0.25">
      <c r="A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row>
    <row r="204" spans="1:60" x14ac:dyDescent="0.25">
      <c r="A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row>
    <row r="205" spans="1:60" x14ac:dyDescent="0.25">
      <c r="A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row>
    <row r="206" spans="1:60" x14ac:dyDescent="0.25">
      <c r="A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row>
    <row r="207" spans="1:60" x14ac:dyDescent="0.25">
      <c r="A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row>
    <row r="208" spans="1:60" x14ac:dyDescent="0.25">
      <c r="A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row>
    <row r="209" spans="1:60" x14ac:dyDescent="0.25">
      <c r="A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row>
    <row r="210" spans="1:60" x14ac:dyDescent="0.25">
      <c r="A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row>
    <row r="211" spans="1:60" x14ac:dyDescent="0.25">
      <c r="A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row>
    <row r="212" spans="1:60" x14ac:dyDescent="0.25">
      <c r="A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row>
    <row r="213" spans="1:60" x14ac:dyDescent="0.25">
      <c r="A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row>
    <row r="214" spans="1:60" x14ac:dyDescent="0.25">
      <c r="A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row>
    <row r="215" spans="1:60" x14ac:dyDescent="0.25">
      <c r="A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row>
    <row r="216" spans="1:60" x14ac:dyDescent="0.25">
      <c r="A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row>
    <row r="217" spans="1:60" x14ac:dyDescent="0.25">
      <c r="A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row>
    <row r="218" spans="1:60" x14ac:dyDescent="0.25">
      <c r="A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row>
    <row r="219" spans="1:60" x14ac:dyDescent="0.25">
      <c r="A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row>
    <row r="220" spans="1:60" x14ac:dyDescent="0.25">
      <c r="A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row>
    <row r="221" spans="1:60" x14ac:dyDescent="0.25">
      <c r="A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row>
    <row r="222" spans="1:60" x14ac:dyDescent="0.25">
      <c r="A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row>
    <row r="223" spans="1:60" x14ac:dyDescent="0.25">
      <c r="A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row>
    <row r="224" spans="1:60" x14ac:dyDescent="0.25">
      <c r="A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row>
    <row r="225" spans="1:60" x14ac:dyDescent="0.25">
      <c r="A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row>
    <row r="226" spans="1:60" x14ac:dyDescent="0.25">
      <c r="A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row>
    <row r="227" spans="1:60" x14ac:dyDescent="0.25">
      <c r="A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row>
    <row r="228" spans="1:60" x14ac:dyDescent="0.25">
      <c r="A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row>
    <row r="229" spans="1:60" x14ac:dyDescent="0.25">
      <c r="A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row>
    <row r="230" spans="1:60" x14ac:dyDescent="0.25">
      <c r="A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row>
    <row r="231" spans="1:60" x14ac:dyDescent="0.25">
      <c r="A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row>
    <row r="232" spans="1:60" x14ac:dyDescent="0.25">
      <c r="A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row>
    <row r="233" spans="1:60" x14ac:dyDescent="0.25">
      <c r="A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row>
    <row r="234" spans="1:60" x14ac:dyDescent="0.25">
      <c r="A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row>
    <row r="235" spans="1:60" x14ac:dyDescent="0.25">
      <c r="A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row>
    <row r="236" spans="1:60" x14ac:dyDescent="0.25">
      <c r="A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row>
    <row r="237" spans="1:60" x14ac:dyDescent="0.25">
      <c r="A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row>
    <row r="238" spans="1:60" x14ac:dyDescent="0.25">
      <c r="A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row>
    <row r="239" spans="1:60" x14ac:dyDescent="0.25">
      <c r="A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row>
    <row r="240" spans="1:60" x14ac:dyDescent="0.25">
      <c r="A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row>
    <row r="241" spans="1:60" x14ac:dyDescent="0.25">
      <c r="A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row>
    <row r="242" spans="1:60" x14ac:dyDescent="0.25">
      <c r="A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row>
    <row r="243" spans="1:60" x14ac:dyDescent="0.25">
      <c r="A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row>
    <row r="244" spans="1:60" x14ac:dyDescent="0.25">
      <c r="A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row>
    <row r="245" spans="1:60" x14ac:dyDescent="0.25">
      <c r="A245" s="80"/>
    </row>
    <row r="246" spans="1:60" x14ac:dyDescent="0.25">
      <c r="A246" s="80"/>
    </row>
    <row r="247" spans="1:60" x14ac:dyDescent="0.25">
      <c r="A247" s="80"/>
    </row>
    <row r="248" spans="1:60" x14ac:dyDescent="0.25">
      <c r="A248" s="80"/>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11" sqref="C11"/>
    </sheetView>
  </sheetViews>
  <sheetFormatPr baseColWidth="10" defaultRowHeight="15" x14ac:dyDescent="0.25"/>
  <cols>
    <col min="2" max="2" width="24.28515625" customWidth="1"/>
    <col min="3" max="3" width="70.28515625" customWidth="1"/>
    <col min="4" max="4" width="29.7109375" customWidth="1"/>
  </cols>
  <sheetData>
    <row r="1" spans="1:37" ht="23.25" x14ac:dyDescent="0.25">
      <c r="A1" s="80"/>
      <c r="B1" s="412" t="s">
        <v>54</v>
      </c>
      <c r="C1" s="412"/>
      <c r="D1" s="412"/>
      <c r="E1" s="80"/>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7"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7" ht="25.5" x14ac:dyDescent="0.25">
      <c r="A3" s="80"/>
      <c r="B3" s="9"/>
      <c r="C3" s="10" t="s">
        <v>51</v>
      </c>
      <c r="D3" s="10" t="s">
        <v>4</v>
      </c>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7" ht="51" x14ac:dyDescent="0.25">
      <c r="A4" s="80"/>
      <c r="B4" s="11" t="s">
        <v>50</v>
      </c>
      <c r="C4" s="12" t="s">
        <v>101</v>
      </c>
      <c r="D4" s="13">
        <v>0.2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7" ht="51" x14ac:dyDescent="0.25">
      <c r="A5" s="80"/>
      <c r="B5" s="14" t="s">
        <v>52</v>
      </c>
      <c r="C5" s="15" t="s">
        <v>102</v>
      </c>
      <c r="D5" s="16">
        <v>0.4</v>
      </c>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7" ht="51" x14ac:dyDescent="0.25">
      <c r="A6" s="80"/>
      <c r="B6" s="17" t="s">
        <v>106</v>
      </c>
      <c r="C6" s="15" t="s">
        <v>103</v>
      </c>
      <c r="D6" s="16">
        <v>0.6</v>
      </c>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7" ht="76.5" x14ac:dyDescent="0.25">
      <c r="A7" s="80"/>
      <c r="B7" s="18" t="s">
        <v>6</v>
      </c>
      <c r="C7" s="15" t="s">
        <v>104</v>
      </c>
      <c r="D7" s="16">
        <v>0.8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7" ht="51" x14ac:dyDescent="0.25">
      <c r="A8" s="80"/>
      <c r="B8" s="19" t="s">
        <v>53</v>
      </c>
      <c r="C8" s="15" t="s">
        <v>105</v>
      </c>
      <c r="D8" s="16">
        <v>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7" x14ac:dyDescent="0.25">
      <c r="A9" s="80"/>
      <c r="B9" s="104"/>
      <c r="C9" s="104"/>
      <c r="D9" s="104"/>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0" spans="1:37" ht="16.5" x14ac:dyDescent="0.25">
      <c r="A10" s="80"/>
      <c r="B10" s="105"/>
      <c r="C10" s="104"/>
      <c r="D10" s="104"/>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row>
    <row r="11" spans="1:37" x14ac:dyDescent="0.25">
      <c r="A11" s="80"/>
      <c r="B11" s="104"/>
      <c r="C11" s="104"/>
      <c r="D11" s="104"/>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row>
    <row r="12" spans="1:37" x14ac:dyDescent="0.25">
      <c r="A12" s="80"/>
      <c r="B12" s="104"/>
      <c r="C12" s="104"/>
      <c r="D12" s="104"/>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7" x14ac:dyDescent="0.25">
      <c r="A13" s="80"/>
      <c r="B13" s="104"/>
      <c r="C13" s="104"/>
      <c r="D13" s="104"/>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7" x14ac:dyDescent="0.25">
      <c r="A14" s="80"/>
      <c r="B14" s="104"/>
      <c r="C14" s="104"/>
      <c r="D14" s="104"/>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37" x14ac:dyDescent="0.25">
      <c r="A15" s="80"/>
      <c r="B15" s="104"/>
      <c r="C15" s="104"/>
      <c r="D15" s="104"/>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row>
    <row r="16" spans="1:37" x14ac:dyDescent="0.25">
      <c r="A16" s="80"/>
      <c r="B16" s="104"/>
      <c r="C16" s="104"/>
      <c r="D16" s="10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row>
    <row r="17" spans="1:37" x14ac:dyDescent="0.25">
      <c r="A17" s="80"/>
      <c r="B17" s="104"/>
      <c r="C17" s="104"/>
      <c r="D17" s="10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37" x14ac:dyDescent="0.25">
      <c r="A18" s="80"/>
      <c r="B18" s="104"/>
      <c r="C18" s="104"/>
      <c r="D18" s="10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row>
    <row r="19" spans="1:37" x14ac:dyDescent="0.25">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row>
    <row r="20" spans="1:37" x14ac:dyDescent="0.2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1:37" x14ac:dyDescent="0.2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row>
    <row r="22" spans="1:37" x14ac:dyDescent="0.2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1:37" x14ac:dyDescent="0.2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row>
    <row r="24" spans="1:37" x14ac:dyDescent="0.2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row>
    <row r="25" spans="1:37" x14ac:dyDescent="0.2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row>
    <row r="26" spans="1:37" x14ac:dyDescent="0.2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1:37" x14ac:dyDescent="0.2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37" x14ac:dyDescent="0.2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1:37" x14ac:dyDescent="0.2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row>
    <row r="30" spans="1:37" x14ac:dyDescent="0.2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1:37" x14ac:dyDescent="0.2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1:37" x14ac:dyDescent="0.2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row>
    <row r="33" spans="1:31" x14ac:dyDescent="0.25">
      <c r="A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x14ac:dyDescent="0.25">
      <c r="A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x14ac:dyDescent="0.25">
      <c r="A35" s="80"/>
    </row>
    <row r="36" spans="1:31" x14ac:dyDescent="0.25">
      <c r="A36" s="80"/>
    </row>
    <row r="37" spans="1:31" x14ac:dyDescent="0.25">
      <c r="A37" s="80"/>
    </row>
    <row r="38" spans="1:31" x14ac:dyDescent="0.25">
      <c r="A38" s="80"/>
    </row>
    <row r="39" spans="1:31" x14ac:dyDescent="0.25">
      <c r="A39" s="80"/>
    </row>
    <row r="40" spans="1:31" x14ac:dyDescent="0.25">
      <c r="A40" s="80"/>
    </row>
    <row r="41" spans="1:31" x14ac:dyDescent="0.25">
      <c r="A41" s="80"/>
    </row>
    <row r="42" spans="1:31" x14ac:dyDescent="0.25">
      <c r="A42" s="80"/>
    </row>
    <row r="43" spans="1:31" x14ac:dyDescent="0.25">
      <c r="A43" s="80"/>
    </row>
    <row r="44" spans="1:31" x14ac:dyDescent="0.25">
      <c r="A44" s="80"/>
    </row>
    <row r="45" spans="1:31" x14ac:dyDescent="0.25">
      <c r="A45" s="80"/>
    </row>
    <row r="46" spans="1:31" x14ac:dyDescent="0.25">
      <c r="A46" s="80"/>
    </row>
    <row r="47" spans="1:31" x14ac:dyDescent="0.25">
      <c r="A47" s="80"/>
    </row>
    <row r="48" spans="1:31" x14ac:dyDescent="0.25">
      <c r="A48" s="80"/>
    </row>
    <row r="49" spans="1:1" x14ac:dyDescent="0.25">
      <c r="A49" s="80"/>
    </row>
    <row r="50" spans="1:1" x14ac:dyDescent="0.25">
      <c r="A50" s="80"/>
    </row>
    <row r="51" spans="1:1" x14ac:dyDescent="0.25">
      <c r="A51" s="80"/>
    </row>
    <row r="52" spans="1:1" x14ac:dyDescent="0.25">
      <c r="A52" s="80"/>
    </row>
    <row r="53" spans="1:1" x14ac:dyDescent="0.25">
      <c r="A53" s="80"/>
    </row>
    <row r="54" spans="1:1" x14ac:dyDescent="0.25">
      <c r="A54" s="80"/>
    </row>
    <row r="55" spans="1:1" x14ac:dyDescent="0.25">
      <c r="A55" s="8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8" sqref="D8"/>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80"/>
      <c r="B1" s="413" t="s">
        <v>62</v>
      </c>
      <c r="C1" s="413"/>
      <c r="D1" s="413"/>
      <c r="E1" s="80"/>
      <c r="F1" s="80"/>
      <c r="G1" s="80"/>
      <c r="H1" s="80"/>
      <c r="I1" s="80"/>
      <c r="J1" s="80"/>
      <c r="K1" s="80"/>
      <c r="L1" s="80"/>
      <c r="M1" s="80"/>
      <c r="N1" s="80"/>
      <c r="O1" s="80"/>
      <c r="P1" s="80"/>
      <c r="Q1" s="80"/>
      <c r="R1" s="80"/>
      <c r="S1" s="80"/>
      <c r="T1" s="80"/>
      <c r="U1" s="80"/>
    </row>
    <row r="2" spans="1:21" x14ac:dyDescent="0.25">
      <c r="A2" s="80"/>
      <c r="B2" s="80"/>
      <c r="C2" s="80"/>
      <c r="D2" s="80"/>
      <c r="E2" s="80"/>
      <c r="F2" s="80"/>
      <c r="G2" s="80"/>
      <c r="H2" s="80"/>
      <c r="I2" s="80"/>
      <c r="J2" s="80"/>
      <c r="K2" s="80"/>
      <c r="L2" s="80"/>
      <c r="M2" s="80"/>
      <c r="N2" s="80"/>
      <c r="O2" s="80"/>
      <c r="P2" s="80"/>
      <c r="Q2" s="80"/>
      <c r="R2" s="80"/>
      <c r="S2" s="80"/>
      <c r="T2" s="80"/>
      <c r="U2" s="80"/>
    </row>
    <row r="3" spans="1:21" ht="30" x14ac:dyDescent="0.25">
      <c r="A3" s="80"/>
      <c r="B3" s="101"/>
      <c r="C3" s="33" t="s">
        <v>55</v>
      </c>
      <c r="D3" s="33" t="s">
        <v>56</v>
      </c>
      <c r="E3" s="80"/>
      <c r="F3" s="80"/>
      <c r="G3" s="80"/>
      <c r="H3" s="80"/>
      <c r="I3" s="80"/>
      <c r="J3" s="80"/>
      <c r="K3" s="80"/>
      <c r="L3" s="80"/>
      <c r="M3" s="80"/>
      <c r="N3" s="80"/>
      <c r="O3" s="80"/>
      <c r="P3" s="80"/>
      <c r="Q3" s="80"/>
      <c r="R3" s="80"/>
      <c r="S3" s="80"/>
      <c r="T3" s="80"/>
      <c r="U3" s="80"/>
    </row>
    <row r="4" spans="1:21" ht="33.75" x14ac:dyDescent="0.25">
      <c r="A4" s="100" t="s">
        <v>82</v>
      </c>
      <c r="B4" s="36" t="s">
        <v>100</v>
      </c>
      <c r="C4" s="41" t="s">
        <v>156</v>
      </c>
      <c r="D4" s="34" t="s">
        <v>96</v>
      </c>
      <c r="E4" s="80"/>
      <c r="F4" s="80"/>
      <c r="G4" s="80"/>
      <c r="H4" s="80"/>
      <c r="I4" s="80"/>
      <c r="J4" s="80"/>
      <c r="K4" s="80"/>
      <c r="L4" s="80"/>
      <c r="M4" s="80"/>
      <c r="N4" s="80"/>
      <c r="O4" s="80"/>
      <c r="P4" s="80"/>
      <c r="Q4" s="80"/>
      <c r="R4" s="80"/>
      <c r="S4" s="80"/>
      <c r="T4" s="80"/>
      <c r="U4" s="80"/>
    </row>
    <row r="5" spans="1:21" ht="67.5" x14ac:dyDescent="0.25">
      <c r="A5" s="100" t="s">
        <v>83</v>
      </c>
      <c r="B5" s="37" t="s">
        <v>58</v>
      </c>
      <c r="C5" s="42" t="s">
        <v>92</v>
      </c>
      <c r="D5" s="35" t="s">
        <v>97</v>
      </c>
      <c r="E5" s="80"/>
      <c r="F5" s="80"/>
      <c r="G5" s="80"/>
      <c r="H5" s="80"/>
      <c r="I5" s="80"/>
      <c r="J5" s="80"/>
      <c r="K5" s="80"/>
      <c r="L5" s="80"/>
      <c r="M5" s="80"/>
      <c r="N5" s="80"/>
      <c r="O5" s="80"/>
      <c r="P5" s="80"/>
      <c r="Q5" s="80"/>
      <c r="R5" s="80"/>
      <c r="S5" s="80"/>
      <c r="T5" s="80"/>
      <c r="U5" s="80"/>
    </row>
    <row r="6" spans="1:21" ht="67.5" x14ac:dyDescent="0.25">
      <c r="A6" s="100" t="s">
        <v>80</v>
      </c>
      <c r="B6" s="38" t="s">
        <v>59</v>
      </c>
      <c r="C6" s="42" t="s">
        <v>93</v>
      </c>
      <c r="D6" s="35" t="s">
        <v>99</v>
      </c>
      <c r="E6" s="80"/>
      <c r="F6" s="80"/>
      <c r="G6" s="80"/>
      <c r="H6" s="80"/>
      <c r="I6" s="80"/>
      <c r="J6" s="80"/>
      <c r="K6" s="80"/>
      <c r="L6" s="80"/>
      <c r="M6" s="80"/>
      <c r="N6" s="80"/>
      <c r="O6" s="80"/>
      <c r="P6" s="80"/>
      <c r="Q6" s="80"/>
      <c r="R6" s="80"/>
      <c r="S6" s="80"/>
      <c r="T6" s="80"/>
      <c r="U6" s="80"/>
    </row>
    <row r="7" spans="1:21" ht="101.25" x14ac:dyDescent="0.25">
      <c r="A7" s="100" t="s">
        <v>7</v>
      </c>
      <c r="B7" s="39" t="s">
        <v>60</v>
      </c>
      <c r="C7" s="42" t="s">
        <v>94</v>
      </c>
      <c r="D7" s="35" t="s">
        <v>98</v>
      </c>
      <c r="E7" s="80"/>
      <c r="F7" s="80"/>
      <c r="G7" s="80"/>
      <c r="H7" s="80"/>
      <c r="I7" s="80"/>
      <c r="J7" s="80"/>
      <c r="K7" s="80"/>
      <c r="L7" s="80"/>
      <c r="M7" s="80"/>
      <c r="N7" s="80"/>
      <c r="O7" s="80"/>
      <c r="P7" s="80"/>
      <c r="Q7" s="80"/>
      <c r="R7" s="80"/>
      <c r="S7" s="80"/>
      <c r="T7" s="80"/>
      <c r="U7" s="80"/>
    </row>
    <row r="8" spans="1:21" ht="67.5" x14ac:dyDescent="0.25">
      <c r="A8" s="100" t="s">
        <v>84</v>
      </c>
      <c r="B8" s="40" t="s">
        <v>61</v>
      </c>
      <c r="C8" s="42" t="s">
        <v>95</v>
      </c>
      <c r="D8" s="35" t="s">
        <v>117</v>
      </c>
      <c r="E8" s="80"/>
      <c r="F8" s="80"/>
      <c r="G8" s="80"/>
      <c r="H8" s="80"/>
      <c r="I8" s="80"/>
      <c r="J8" s="80"/>
      <c r="K8" s="80"/>
      <c r="L8" s="80"/>
      <c r="M8" s="80"/>
      <c r="N8" s="80"/>
      <c r="O8" s="80"/>
      <c r="P8" s="80"/>
      <c r="Q8" s="80"/>
      <c r="R8" s="80"/>
      <c r="S8" s="80"/>
      <c r="T8" s="80"/>
      <c r="U8" s="80"/>
    </row>
    <row r="9" spans="1:21" ht="20.25" x14ac:dyDescent="0.25">
      <c r="A9" s="100"/>
      <c r="B9" s="100"/>
      <c r="C9" s="102"/>
      <c r="D9" s="102"/>
      <c r="E9" s="80"/>
      <c r="F9" s="80"/>
      <c r="G9" s="80"/>
      <c r="H9" s="80"/>
      <c r="I9" s="80"/>
      <c r="J9" s="80"/>
      <c r="K9" s="80"/>
      <c r="L9" s="80"/>
      <c r="M9" s="80"/>
      <c r="N9" s="80"/>
      <c r="O9" s="80"/>
      <c r="P9" s="80"/>
      <c r="Q9" s="80"/>
      <c r="R9" s="80"/>
      <c r="S9" s="80"/>
      <c r="T9" s="80"/>
      <c r="U9" s="80"/>
    </row>
    <row r="10" spans="1:21" ht="16.5" x14ac:dyDescent="0.25">
      <c r="A10" s="100"/>
      <c r="B10" s="103"/>
      <c r="C10" s="103"/>
      <c r="D10" s="103"/>
      <c r="E10" s="80"/>
      <c r="F10" s="80"/>
      <c r="G10" s="80"/>
      <c r="H10" s="80"/>
      <c r="I10" s="80"/>
      <c r="J10" s="80"/>
      <c r="K10" s="80"/>
      <c r="L10" s="80"/>
      <c r="M10" s="80"/>
      <c r="N10" s="80"/>
      <c r="O10" s="80"/>
      <c r="P10" s="80"/>
      <c r="Q10" s="80"/>
      <c r="R10" s="80"/>
      <c r="S10" s="80"/>
      <c r="T10" s="80"/>
      <c r="U10" s="80"/>
    </row>
    <row r="11" spans="1:21" x14ac:dyDescent="0.25">
      <c r="A11" s="100"/>
      <c r="B11" s="100" t="s">
        <v>90</v>
      </c>
      <c r="C11" s="100" t="s">
        <v>144</v>
      </c>
      <c r="D11" s="100" t="s">
        <v>151</v>
      </c>
      <c r="E11" s="80"/>
      <c r="F11" s="80"/>
      <c r="G11" s="80"/>
      <c r="H11" s="80"/>
      <c r="I11" s="80"/>
      <c r="J11" s="80"/>
      <c r="K11" s="80"/>
      <c r="L11" s="80"/>
      <c r="M11" s="80"/>
      <c r="N11" s="80"/>
      <c r="O11" s="80"/>
      <c r="P11" s="80"/>
      <c r="Q11" s="80"/>
      <c r="R11" s="80"/>
      <c r="S11" s="80"/>
      <c r="T11" s="80"/>
      <c r="U11" s="80"/>
    </row>
    <row r="12" spans="1:21" x14ac:dyDescent="0.25">
      <c r="A12" s="100"/>
      <c r="B12" s="100" t="s">
        <v>88</v>
      </c>
      <c r="C12" s="100" t="s">
        <v>148</v>
      </c>
      <c r="D12" s="100" t="s">
        <v>152</v>
      </c>
      <c r="E12" s="80"/>
      <c r="F12" s="80"/>
      <c r="G12" s="80"/>
      <c r="H12" s="80"/>
      <c r="I12" s="80"/>
      <c r="J12" s="80"/>
      <c r="K12" s="80"/>
      <c r="L12" s="80"/>
      <c r="M12" s="80"/>
      <c r="N12" s="80"/>
      <c r="O12" s="80"/>
      <c r="P12" s="80"/>
      <c r="Q12" s="80"/>
      <c r="R12" s="80"/>
      <c r="S12" s="80"/>
      <c r="T12" s="80"/>
      <c r="U12" s="80"/>
    </row>
    <row r="13" spans="1:21" x14ac:dyDescent="0.25">
      <c r="A13" s="100"/>
      <c r="B13" s="100"/>
      <c r="C13" s="100" t="s">
        <v>147</v>
      </c>
      <c r="D13" s="100" t="s">
        <v>153</v>
      </c>
      <c r="E13" s="80"/>
      <c r="F13" s="80"/>
      <c r="G13" s="80"/>
      <c r="H13" s="80"/>
      <c r="I13" s="80"/>
      <c r="J13" s="80"/>
      <c r="K13" s="80"/>
      <c r="L13" s="80"/>
      <c r="M13" s="80"/>
      <c r="N13" s="80"/>
      <c r="O13" s="80"/>
      <c r="P13" s="80"/>
      <c r="Q13" s="80"/>
      <c r="R13" s="80"/>
      <c r="S13" s="80"/>
      <c r="T13" s="80"/>
      <c r="U13" s="80"/>
    </row>
    <row r="14" spans="1:21" x14ac:dyDescent="0.25">
      <c r="A14" s="100"/>
      <c r="B14" s="100"/>
      <c r="C14" s="100" t="s">
        <v>149</v>
      </c>
      <c r="D14" s="100" t="s">
        <v>154</v>
      </c>
      <c r="E14" s="80"/>
      <c r="F14" s="80"/>
      <c r="G14" s="80"/>
      <c r="H14" s="80"/>
      <c r="I14" s="80"/>
      <c r="J14" s="80"/>
      <c r="K14" s="80"/>
      <c r="L14" s="80"/>
      <c r="M14" s="80"/>
      <c r="N14" s="80"/>
      <c r="O14" s="80"/>
      <c r="P14" s="80"/>
      <c r="Q14" s="80"/>
      <c r="R14" s="80"/>
      <c r="S14" s="80"/>
      <c r="T14" s="80"/>
      <c r="U14" s="80"/>
    </row>
    <row r="15" spans="1:21" x14ac:dyDescent="0.25">
      <c r="A15" s="100"/>
      <c r="B15" s="100"/>
      <c r="C15" s="100" t="s">
        <v>150</v>
      </c>
      <c r="D15" s="100" t="s">
        <v>155</v>
      </c>
      <c r="E15" s="80"/>
      <c r="F15" s="80"/>
      <c r="G15" s="80"/>
      <c r="H15" s="80"/>
      <c r="I15" s="80"/>
      <c r="J15" s="80"/>
      <c r="K15" s="80"/>
      <c r="L15" s="80"/>
      <c r="M15" s="80"/>
      <c r="N15" s="80"/>
      <c r="O15" s="80"/>
      <c r="P15" s="80"/>
      <c r="Q15" s="80"/>
      <c r="R15" s="80"/>
      <c r="S15" s="80"/>
      <c r="T15" s="80"/>
      <c r="U15" s="80"/>
    </row>
    <row r="16" spans="1:21" x14ac:dyDescent="0.25">
      <c r="A16" s="100"/>
      <c r="B16" s="100"/>
      <c r="C16" s="100"/>
      <c r="D16" s="100"/>
      <c r="E16" s="80"/>
      <c r="F16" s="80"/>
      <c r="G16" s="80"/>
      <c r="H16" s="80"/>
      <c r="I16" s="80"/>
      <c r="J16" s="80"/>
      <c r="K16" s="80"/>
      <c r="L16" s="80"/>
      <c r="M16" s="80"/>
      <c r="N16" s="80"/>
      <c r="O16" s="80"/>
    </row>
    <row r="17" spans="1:15" x14ac:dyDescent="0.25">
      <c r="A17" s="100"/>
      <c r="B17" s="100"/>
      <c r="C17" s="100"/>
      <c r="D17" s="100"/>
      <c r="E17" s="80"/>
      <c r="F17" s="80"/>
      <c r="G17" s="80"/>
      <c r="H17" s="80"/>
      <c r="I17" s="80"/>
      <c r="J17" s="80"/>
      <c r="K17" s="80"/>
      <c r="L17" s="80"/>
      <c r="M17" s="80"/>
      <c r="N17" s="80"/>
      <c r="O17" s="80"/>
    </row>
    <row r="18" spans="1:15" x14ac:dyDescent="0.25">
      <c r="A18" s="100"/>
      <c r="B18" s="104"/>
      <c r="C18" s="104"/>
      <c r="D18" s="104"/>
      <c r="E18" s="80"/>
      <c r="F18" s="80"/>
      <c r="G18" s="80"/>
      <c r="H18" s="80"/>
      <c r="I18" s="80"/>
      <c r="J18" s="80"/>
      <c r="K18" s="80"/>
      <c r="L18" s="80"/>
      <c r="M18" s="80"/>
      <c r="N18" s="80"/>
      <c r="O18" s="80"/>
    </row>
    <row r="19" spans="1:15" x14ac:dyDescent="0.25">
      <c r="A19" s="100"/>
      <c r="B19" s="104"/>
      <c r="C19" s="104"/>
      <c r="D19" s="104"/>
      <c r="E19" s="80"/>
      <c r="F19" s="80"/>
      <c r="G19" s="80"/>
      <c r="H19" s="80"/>
      <c r="I19" s="80"/>
      <c r="J19" s="80"/>
      <c r="K19" s="80"/>
      <c r="L19" s="80"/>
      <c r="M19" s="80"/>
      <c r="N19" s="80"/>
      <c r="O19" s="80"/>
    </row>
    <row r="20" spans="1:15" x14ac:dyDescent="0.25">
      <c r="A20" s="100"/>
      <c r="B20" s="104"/>
      <c r="C20" s="104"/>
      <c r="D20" s="104"/>
      <c r="E20" s="80"/>
      <c r="F20" s="80"/>
      <c r="G20" s="80"/>
      <c r="H20" s="80"/>
      <c r="I20" s="80"/>
      <c r="J20" s="80"/>
      <c r="K20" s="80"/>
      <c r="L20" s="80"/>
      <c r="M20" s="80"/>
      <c r="N20" s="80"/>
      <c r="O20" s="80"/>
    </row>
    <row r="21" spans="1:15" x14ac:dyDescent="0.25">
      <c r="A21" s="100"/>
      <c r="B21" s="104"/>
      <c r="C21" s="104"/>
      <c r="D21" s="104"/>
      <c r="E21" s="80"/>
      <c r="F21" s="80"/>
      <c r="G21" s="80"/>
      <c r="H21" s="80"/>
      <c r="I21" s="80"/>
      <c r="J21" s="80"/>
      <c r="K21" s="80"/>
      <c r="L21" s="80"/>
      <c r="M21" s="80"/>
      <c r="N21" s="80"/>
      <c r="O21" s="80"/>
    </row>
    <row r="22" spans="1:15" ht="20.25" x14ac:dyDescent="0.25">
      <c r="A22" s="100"/>
      <c r="B22" s="100"/>
      <c r="C22" s="102"/>
      <c r="D22" s="102"/>
      <c r="E22" s="80"/>
      <c r="F22" s="80"/>
      <c r="G22" s="80"/>
      <c r="H22" s="80"/>
      <c r="I22" s="80"/>
      <c r="J22" s="80"/>
      <c r="K22" s="80"/>
      <c r="L22" s="80"/>
      <c r="M22" s="80"/>
      <c r="N22" s="80"/>
      <c r="O22" s="80"/>
    </row>
    <row r="23" spans="1:15" ht="20.25" x14ac:dyDescent="0.25">
      <c r="A23" s="100"/>
      <c r="B23" s="100"/>
      <c r="C23" s="102"/>
      <c r="D23" s="102"/>
      <c r="E23" s="80"/>
      <c r="F23" s="80"/>
      <c r="G23" s="80"/>
      <c r="H23" s="80"/>
      <c r="I23" s="80"/>
      <c r="J23" s="80"/>
      <c r="K23" s="80"/>
      <c r="L23" s="80"/>
      <c r="M23" s="80"/>
      <c r="N23" s="80"/>
      <c r="O23" s="80"/>
    </row>
    <row r="24" spans="1:15" ht="20.25" x14ac:dyDescent="0.25">
      <c r="A24" s="100"/>
      <c r="B24" s="100"/>
      <c r="C24" s="102"/>
      <c r="D24" s="102"/>
      <c r="E24" s="80"/>
      <c r="F24" s="80"/>
      <c r="G24" s="80"/>
      <c r="H24" s="80"/>
      <c r="I24" s="80"/>
      <c r="J24" s="80"/>
      <c r="K24" s="80"/>
      <c r="L24" s="80"/>
      <c r="M24" s="80"/>
      <c r="N24" s="80"/>
      <c r="O24" s="80"/>
    </row>
    <row r="25" spans="1:15" ht="20.25" x14ac:dyDescent="0.25">
      <c r="A25" s="100"/>
      <c r="B25" s="100"/>
      <c r="C25" s="102"/>
      <c r="D25" s="102"/>
      <c r="E25" s="80"/>
      <c r="F25" s="80"/>
      <c r="G25" s="80"/>
      <c r="H25" s="80"/>
      <c r="I25" s="80"/>
      <c r="J25" s="80"/>
      <c r="K25" s="80"/>
      <c r="L25" s="80"/>
      <c r="M25" s="80"/>
      <c r="N25" s="80"/>
      <c r="O25" s="80"/>
    </row>
    <row r="26" spans="1:15" ht="20.25" x14ac:dyDescent="0.25">
      <c r="A26" s="100"/>
      <c r="B26" s="100"/>
      <c r="C26" s="102"/>
      <c r="D26" s="102"/>
      <c r="E26" s="80"/>
      <c r="F26" s="80"/>
      <c r="G26" s="80"/>
      <c r="H26" s="80"/>
      <c r="I26" s="80"/>
      <c r="J26" s="80"/>
      <c r="K26" s="80"/>
      <c r="L26" s="80"/>
      <c r="M26" s="80"/>
      <c r="N26" s="80"/>
      <c r="O26" s="80"/>
    </row>
    <row r="27" spans="1:15" ht="20.25" x14ac:dyDescent="0.25">
      <c r="A27" s="100"/>
      <c r="B27" s="100"/>
      <c r="C27" s="102"/>
      <c r="D27" s="102"/>
      <c r="E27" s="80"/>
      <c r="F27" s="80"/>
      <c r="G27" s="80"/>
      <c r="H27" s="80"/>
      <c r="I27" s="80"/>
      <c r="J27" s="80"/>
      <c r="K27" s="80"/>
      <c r="L27" s="80"/>
      <c r="M27" s="80"/>
      <c r="N27" s="80"/>
      <c r="O27" s="80"/>
    </row>
    <row r="28" spans="1:15" ht="20.25" x14ac:dyDescent="0.25">
      <c r="A28" s="100"/>
      <c r="B28" s="100"/>
      <c r="C28" s="102"/>
      <c r="D28" s="102"/>
      <c r="E28" s="80"/>
      <c r="F28" s="80"/>
      <c r="G28" s="80"/>
      <c r="H28" s="80"/>
      <c r="I28" s="80"/>
      <c r="J28" s="80"/>
      <c r="K28" s="80"/>
      <c r="L28" s="80"/>
      <c r="M28" s="80"/>
      <c r="N28" s="80"/>
      <c r="O28" s="80"/>
    </row>
    <row r="29" spans="1:15" ht="20.25" x14ac:dyDescent="0.25">
      <c r="A29" s="100"/>
      <c r="B29" s="100"/>
      <c r="C29" s="102"/>
      <c r="D29" s="102"/>
      <c r="E29" s="80"/>
      <c r="F29" s="80"/>
      <c r="G29" s="80"/>
      <c r="H29" s="80"/>
      <c r="I29" s="80"/>
      <c r="J29" s="80"/>
      <c r="K29" s="80"/>
      <c r="L29" s="80"/>
      <c r="M29" s="80"/>
      <c r="N29" s="80"/>
      <c r="O29" s="80"/>
    </row>
    <row r="30" spans="1:15" ht="20.25" x14ac:dyDescent="0.25">
      <c r="A30" s="100"/>
      <c r="B30" s="100"/>
      <c r="C30" s="102"/>
      <c r="D30" s="102"/>
      <c r="E30" s="80"/>
      <c r="F30" s="80"/>
      <c r="G30" s="80"/>
      <c r="H30" s="80"/>
      <c r="I30" s="80"/>
      <c r="J30" s="80"/>
      <c r="K30" s="80"/>
      <c r="L30" s="80"/>
      <c r="M30" s="80"/>
      <c r="N30" s="80"/>
      <c r="O30" s="80"/>
    </row>
    <row r="31" spans="1:15" ht="20.25" x14ac:dyDescent="0.25">
      <c r="A31" s="100"/>
      <c r="B31" s="100"/>
      <c r="C31" s="102"/>
      <c r="D31" s="102"/>
      <c r="E31" s="80"/>
      <c r="F31" s="80"/>
      <c r="G31" s="80"/>
      <c r="H31" s="80"/>
      <c r="I31" s="80"/>
      <c r="J31" s="80"/>
      <c r="K31" s="80"/>
      <c r="L31" s="80"/>
      <c r="M31" s="80"/>
      <c r="N31" s="80"/>
      <c r="O31" s="80"/>
    </row>
    <row r="32" spans="1:15" ht="20.25" x14ac:dyDescent="0.25">
      <c r="A32" s="100"/>
      <c r="B32" s="100"/>
      <c r="C32" s="102"/>
      <c r="D32" s="102"/>
      <c r="E32" s="80"/>
      <c r="F32" s="80"/>
      <c r="G32" s="80"/>
      <c r="H32" s="80"/>
      <c r="I32" s="80"/>
      <c r="J32" s="80"/>
      <c r="K32" s="80"/>
      <c r="L32" s="80"/>
      <c r="M32" s="80"/>
      <c r="N32" s="80"/>
      <c r="O32" s="80"/>
    </row>
    <row r="33" spans="1:15" ht="20.25" x14ac:dyDescent="0.25">
      <c r="A33" s="100"/>
      <c r="B33" s="100"/>
      <c r="C33" s="102"/>
      <c r="D33" s="102"/>
      <c r="E33" s="80"/>
      <c r="F33" s="80"/>
      <c r="G33" s="80"/>
      <c r="H33" s="80"/>
      <c r="I33" s="80"/>
      <c r="J33" s="80"/>
      <c r="K33" s="80"/>
      <c r="L33" s="80"/>
      <c r="M33" s="80"/>
      <c r="N33" s="80"/>
      <c r="O33" s="80"/>
    </row>
    <row r="34" spans="1:15" ht="20.25" x14ac:dyDescent="0.25">
      <c r="A34" s="100"/>
      <c r="B34" s="100"/>
      <c r="C34" s="102"/>
      <c r="D34" s="102"/>
      <c r="E34" s="80"/>
      <c r="F34" s="80"/>
      <c r="G34" s="80"/>
      <c r="H34" s="80"/>
      <c r="I34" s="80"/>
      <c r="J34" s="80"/>
      <c r="K34" s="80"/>
      <c r="L34" s="80"/>
      <c r="M34" s="80"/>
      <c r="N34" s="80"/>
      <c r="O34" s="80"/>
    </row>
    <row r="35" spans="1:15" ht="20.25" x14ac:dyDescent="0.25">
      <c r="A35" s="100"/>
      <c r="B35" s="100"/>
      <c r="C35" s="102"/>
      <c r="D35" s="102"/>
      <c r="E35" s="80"/>
      <c r="F35" s="80"/>
      <c r="G35" s="80"/>
      <c r="H35" s="80"/>
      <c r="I35" s="80"/>
      <c r="J35" s="80"/>
      <c r="K35" s="80"/>
      <c r="L35" s="80"/>
      <c r="M35" s="80"/>
      <c r="N35" s="80"/>
      <c r="O35" s="80"/>
    </row>
    <row r="36" spans="1:15" ht="20.25" x14ac:dyDescent="0.25">
      <c r="A36" s="100"/>
      <c r="B36" s="100"/>
      <c r="C36" s="102"/>
      <c r="D36" s="102"/>
      <c r="E36" s="80"/>
      <c r="F36" s="80"/>
      <c r="G36" s="80"/>
      <c r="H36" s="80"/>
      <c r="I36" s="80"/>
      <c r="J36" s="80"/>
      <c r="K36" s="80"/>
      <c r="L36" s="80"/>
      <c r="M36" s="80"/>
      <c r="N36" s="80"/>
      <c r="O36" s="80"/>
    </row>
    <row r="37" spans="1:15" ht="20.25" x14ac:dyDescent="0.25">
      <c r="A37" s="100"/>
      <c r="B37" s="100"/>
      <c r="C37" s="102"/>
      <c r="D37" s="102"/>
      <c r="E37" s="80"/>
      <c r="F37" s="80"/>
      <c r="G37" s="80"/>
      <c r="H37" s="80"/>
      <c r="I37" s="80"/>
      <c r="J37" s="80"/>
      <c r="K37" s="80"/>
      <c r="L37" s="80"/>
      <c r="M37" s="80"/>
      <c r="N37" s="80"/>
      <c r="O37" s="80"/>
    </row>
    <row r="38" spans="1:15" ht="20.25" x14ac:dyDescent="0.25">
      <c r="A38" s="100"/>
      <c r="B38" s="100"/>
      <c r="C38" s="102"/>
      <c r="D38" s="102"/>
      <c r="E38" s="80"/>
      <c r="F38" s="80"/>
      <c r="G38" s="80"/>
      <c r="H38" s="80"/>
      <c r="I38" s="80"/>
      <c r="J38" s="80"/>
      <c r="K38" s="80"/>
      <c r="L38" s="80"/>
      <c r="M38" s="80"/>
      <c r="N38" s="80"/>
      <c r="O38" s="80"/>
    </row>
    <row r="39" spans="1:15" ht="20.25" x14ac:dyDescent="0.25">
      <c r="A39" s="100"/>
      <c r="B39" s="100"/>
      <c r="C39" s="102"/>
      <c r="D39" s="102"/>
      <c r="E39" s="80"/>
      <c r="F39" s="80"/>
      <c r="G39" s="80"/>
      <c r="H39" s="80"/>
      <c r="I39" s="80"/>
      <c r="J39" s="80"/>
      <c r="K39" s="80"/>
      <c r="L39" s="80"/>
      <c r="M39" s="80"/>
      <c r="N39" s="80"/>
      <c r="O39" s="80"/>
    </row>
    <row r="40" spans="1:15" ht="20.25" x14ac:dyDescent="0.25">
      <c r="A40" s="100"/>
      <c r="B40" s="100"/>
      <c r="C40" s="102"/>
      <c r="D40" s="102"/>
      <c r="E40" s="80"/>
      <c r="F40" s="80"/>
      <c r="G40" s="80"/>
      <c r="H40" s="80"/>
      <c r="I40" s="80"/>
      <c r="J40" s="80"/>
      <c r="K40" s="80"/>
      <c r="L40" s="80"/>
      <c r="M40" s="80"/>
      <c r="N40" s="80"/>
      <c r="O40" s="80"/>
    </row>
    <row r="41" spans="1:15" ht="20.25" x14ac:dyDescent="0.25">
      <c r="A41" s="100"/>
      <c r="B41" s="100"/>
      <c r="C41" s="102"/>
      <c r="D41" s="102"/>
      <c r="E41" s="80"/>
      <c r="F41" s="80"/>
      <c r="G41" s="80"/>
      <c r="H41" s="80"/>
      <c r="I41" s="80"/>
      <c r="J41" s="80"/>
      <c r="K41" s="80"/>
      <c r="L41" s="80"/>
      <c r="M41" s="80"/>
      <c r="N41" s="80"/>
      <c r="O41" s="80"/>
    </row>
    <row r="42" spans="1:15" ht="20.25" x14ac:dyDescent="0.25">
      <c r="A42" s="100"/>
      <c r="B42" s="100"/>
      <c r="C42" s="102"/>
      <c r="D42" s="102"/>
      <c r="E42" s="80"/>
      <c r="F42" s="80"/>
      <c r="G42" s="80"/>
      <c r="H42" s="80"/>
      <c r="I42" s="80"/>
      <c r="J42" s="80"/>
      <c r="K42" s="80"/>
      <c r="L42" s="80"/>
      <c r="M42" s="80"/>
      <c r="N42" s="80"/>
      <c r="O42" s="80"/>
    </row>
    <row r="43" spans="1:15" ht="20.25" x14ac:dyDescent="0.25">
      <c r="A43" s="100"/>
      <c r="B43" s="100"/>
      <c r="C43" s="102"/>
      <c r="D43" s="102"/>
      <c r="E43" s="80"/>
      <c r="F43" s="80"/>
      <c r="G43" s="80"/>
      <c r="H43" s="80"/>
      <c r="I43" s="80"/>
      <c r="J43" s="80"/>
      <c r="K43" s="80"/>
      <c r="L43" s="80"/>
      <c r="M43" s="80"/>
      <c r="N43" s="80"/>
      <c r="O43" s="80"/>
    </row>
    <row r="44" spans="1:15" ht="20.25" x14ac:dyDescent="0.25">
      <c r="A44" s="100"/>
      <c r="B44" s="100"/>
      <c r="C44" s="102"/>
      <c r="D44" s="102"/>
      <c r="E44" s="80"/>
      <c r="F44" s="80"/>
      <c r="G44" s="80"/>
      <c r="H44" s="80"/>
      <c r="I44" s="80"/>
      <c r="J44" s="80"/>
      <c r="K44" s="80"/>
      <c r="L44" s="80"/>
      <c r="M44" s="80"/>
      <c r="N44" s="80"/>
      <c r="O44" s="80"/>
    </row>
    <row r="45" spans="1:15" ht="20.25" x14ac:dyDescent="0.25">
      <c r="A45" s="100"/>
      <c r="B45" s="100"/>
      <c r="C45" s="102"/>
      <c r="D45" s="102"/>
      <c r="E45" s="80"/>
      <c r="F45" s="80"/>
      <c r="G45" s="80"/>
      <c r="H45" s="80"/>
      <c r="I45" s="80"/>
      <c r="J45" s="80"/>
      <c r="K45" s="80"/>
      <c r="L45" s="80"/>
      <c r="M45" s="80"/>
      <c r="N45" s="80"/>
      <c r="O45" s="80"/>
    </row>
    <row r="46" spans="1:15" ht="20.25" x14ac:dyDescent="0.25">
      <c r="A46" s="100"/>
      <c r="B46" s="100"/>
      <c r="C46" s="102"/>
      <c r="D46" s="102"/>
      <c r="E46" s="80"/>
      <c r="F46" s="80"/>
      <c r="G46" s="80"/>
      <c r="H46" s="80"/>
      <c r="I46" s="80"/>
      <c r="J46" s="80"/>
      <c r="K46" s="80"/>
      <c r="L46" s="80"/>
      <c r="M46" s="80"/>
      <c r="N46" s="80"/>
      <c r="O46" s="80"/>
    </row>
    <row r="47" spans="1:15" ht="20.25" x14ac:dyDescent="0.25">
      <c r="A47" s="100"/>
      <c r="B47" s="100"/>
      <c r="C47" s="102"/>
      <c r="D47" s="102"/>
      <c r="E47" s="80"/>
      <c r="F47" s="80"/>
      <c r="G47" s="80"/>
      <c r="H47" s="80"/>
      <c r="I47" s="80"/>
      <c r="J47" s="80"/>
      <c r="K47" s="80"/>
      <c r="L47" s="80"/>
      <c r="M47" s="80"/>
      <c r="N47" s="80"/>
      <c r="O47" s="80"/>
    </row>
    <row r="48" spans="1:15" ht="20.25" x14ac:dyDescent="0.25">
      <c r="A48" s="100"/>
      <c r="B48" s="100"/>
      <c r="C48" s="102"/>
      <c r="D48" s="102"/>
      <c r="E48" s="80"/>
      <c r="F48" s="80"/>
      <c r="G48" s="80"/>
      <c r="H48" s="80"/>
      <c r="I48" s="80"/>
      <c r="J48" s="80"/>
      <c r="K48" s="80"/>
      <c r="L48" s="80"/>
      <c r="M48" s="80"/>
      <c r="N48" s="80"/>
      <c r="O48" s="80"/>
    </row>
    <row r="49" spans="1:15" ht="20.25" x14ac:dyDescent="0.25">
      <c r="A49" s="100"/>
      <c r="B49" s="100"/>
      <c r="C49" s="102"/>
      <c r="D49" s="102"/>
      <c r="E49" s="80"/>
      <c r="F49" s="80"/>
      <c r="G49" s="80"/>
      <c r="H49" s="80"/>
      <c r="I49" s="80"/>
      <c r="J49" s="80"/>
      <c r="K49" s="80"/>
      <c r="L49" s="80"/>
      <c r="M49" s="80"/>
      <c r="N49" s="80"/>
      <c r="O49" s="80"/>
    </row>
    <row r="50" spans="1:15" ht="20.25" x14ac:dyDescent="0.25">
      <c r="A50" s="100"/>
      <c r="B50" s="100"/>
      <c r="C50" s="102"/>
      <c r="D50" s="102"/>
      <c r="E50" s="80"/>
      <c r="F50" s="80"/>
      <c r="G50" s="80"/>
      <c r="H50" s="80"/>
      <c r="I50" s="80"/>
      <c r="J50" s="80"/>
      <c r="K50" s="80"/>
      <c r="L50" s="80"/>
      <c r="M50" s="80"/>
      <c r="N50" s="80"/>
      <c r="O50" s="80"/>
    </row>
    <row r="51" spans="1:15" ht="20.25" x14ac:dyDescent="0.25">
      <c r="A51" s="100"/>
      <c r="B51" s="100"/>
      <c r="C51" s="102"/>
      <c r="D51" s="102"/>
      <c r="E51" s="80"/>
      <c r="F51" s="80"/>
      <c r="G51" s="80"/>
      <c r="H51" s="80"/>
      <c r="I51" s="80"/>
      <c r="J51" s="80"/>
      <c r="K51" s="80"/>
      <c r="L51" s="80"/>
      <c r="M51" s="80"/>
      <c r="N51" s="80"/>
      <c r="O51" s="80"/>
    </row>
    <row r="52" spans="1:15" ht="20.25" x14ac:dyDescent="0.25">
      <c r="A52" s="100"/>
      <c r="B52" s="21"/>
      <c r="C52" s="31"/>
      <c r="D52" s="31"/>
    </row>
    <row r="53" spans="1:15" ht="20.25" x14ac:dyDescent="0.25">
      <c r="A53" s="100"/>
      <c r="B53" s="21"/>
      <c r="C53" s="31"/>
      <c r="D53" s="31"/>
    </row>
    <row r="54" spans="1:15" ht="20.25" x14ac:dyDescent="0.25">
      <c r="A54" s="100"/>
      <c r="B54" s="21"/>
      <c r="C54" s="31"/>
      <c r="D54" s="31"/>
    </row>
    <row r="55" spans="1:15" ht="20.25" x14ac:dyDescent="0.25">
      <c r="A55" s="100"/>
      <c r="B55" s="21"/>
      <c r="C55" s="31"/>
      <c r="D55" s="31"/>
    </row>
    <row r="56" spans="1:15" ht="20.25" x14ac:dyDescent="0.25">
      <c r="A56" s="100"/>
      <c r="B56" s="21"/>
      <c r="C56" s="31"/>
      <c r="D56" s="31"/>
    </row>
    <row r="57" spans="1:15" ht="20.25" x14ac:dyDescent="0.25">
      <c r="A57" s="100"/>
      <c r="B57" s="21"/>
      <c r="C57" s="31"/>
      <c r="D57" s="31"/>
    </row>
    <row r="58" spans="1:15" ht="20.25" x14ac:dyDescent="0.25">
      <c r="A58" s="100"/>
      <c r="B58" s="21"/>
      <c r="C58" s="31"/>
      <c r="D58" s="31"/>
    </row>
    <row r="59" spans="1:15" ht="20.25" x14ac:dyDescent="0.25">
      <c r="A59" s="100"/>
      <c r="B59" s="21"/>
      <c r="C59" s="31"/>
      <c r="D59" s="31"/>
    </row>
    <row r="60" spans="1:15" ht="20.25" x14ac:dyDescent="0.25">
      <c r="A60" s="100"/>
      <c r="B60" s="21"/>
      <c r="C60" s="31"/>
      <c r="D60" s="31"/>
    </row>
    <row r="61" spans="1:15" ht="20.25" x14ac:dyDescent="0.25">
      <c r="A61" s="100"/>
      <c r="B61" s="21"/>
      <c r="C61" s="31"/>
      <c r="D61" s="31"/>
    </row>
    <row r="62" spans="1:15" ht="20.25" x14ac:dyDescent="0.25">
      <c r="A62" s="100"/>
      <c r="B62" s="21"/>
      <c r="C62" s="31"/>
      <c r="D62" s="31"/>
    </row>
    <row r="63" spans="1:15" ht="20.25" x14ac:dyDescent="0.25">
      <c r="A63" s="100"/>
      <c r="B63" s="21"/>
      <c r="C63" s="31"/>
      <c r="D63" s="31"/>
    </row>
    <row r="64" spans="1:15" ht="20.25" x14ac:dyDescent="0.25">
      <c r="A64" s="100"/>
      <c r="B64" s="21"/>
      <c r="C64" s="31"/>
      <c r="D64" s="31"/>
    </row>
    <row r="65" spans="1:4" ht="20.25" x14ac:dyDescent="0.25">
      <c r="A65" s="100"/>
      <c r="B65" s="21"/>
      <c r="C65" s="31"/>
      <c r="D65" s="31"/>
    </row>
    <row r="66" spans="1:4" ht="20.25" x14ac:dyDescent="0.25">
      <c r="A66" s="100"/>
      <c r="B66" s="21"/>
      <c r="C66" s="31"/>
      <c r="D66" s="31"/>
    </row>
    <row r="67" spans="1:4" ht="20.25" x14ac:dyDescent="0.25">
      <c r="A67" s="100"/>
      <c r="B67" s="21"/>
      <c r="C67" s="31"/>
      <c r="D67" s="31"/>
    </row>
    <row r="68" spans="1:4" ht="20.25" x14ac:dyDescent="0.25">
      <c r="A68" s="100"/>
      <c r="B68" s="21"/>
      <c r="C68" s="31"/>
      <c r="D68" s="31"/>
    </row>
    <row r="69" spans="1:4" ht="20.25" x14ac:dyDescent="0.25">
      <c r="A69" s="100"/>
      <c r="B69" s="21"/>
      <c r="C69" s="31"/>
      <c r="D69" s="31"/>
    </row>
    <row r="70" spans="1:4" ht="20.25" x14ac:dyDescent="0.25">
      <c r="A70" s="100"/>
      <c r="B70" s="21"/>
      <c r="C70" s="31"/>
      <c r="D70" s="31"/>
    </row>
    <row r="71" spans="1:4" ht="20.25" x14ac:dyDescent="0.25">
      <c r="A71" s="100"/>
      <c r="B71" s="21"/>
      <c r="C71" s="31"/>
      <c r="D71" s="31"/>
    </row>
    <row r="72" spans="1:4" ht="20.25" x14ac:dyDescent="0.25">
      <c r="A72" s="100"/>
      <c r="B72" s="21"/>
      <c r="C72" s="31"/>
      <c r="D72" s="31"/>
    </row>
    <row r="73" spans="1:4" ht="20.25" x14ac:dyDescent="0.25">
      <c r="A73" s="100"/>
      <c r="B73" s="21"/>
      <c r="C73" s="31"/>
      <c r="D73" s="31"/>
    </row>
    <row r="74" spans="1:4" ht="20.25" x14ac:dyDescent="0.25">
      <c r="A74" s="100"/>
      <c r="B74" s="21"/>
      <c r="C74" s="31"/>
      <c r="D74" s="31"/>
    </row>
    <row r="75" spans="1:4" ht="20.25" x14ac:dyDescent="0.25">
      <c r="A75" s="100"/>
      <c r="B75" s="21"/>
      <c r="C75" s="31"/>
      <c r="D75" s="31"/>
    </row>
    <row r="76" spans="1:4" ht="20.25" x14ac:dyDescent="0.25">
      <c r="A76" s="100"/>
      <c r="B76" s="21"/>
      <c r="C76" s="31"/>
      <c r="D76" s="31"/>
    </row>
    <row r="77" spans="1:4" ht="20.25" x14ac:dyDescent="0.25">
      <c r="A77" s="100"/>
      <c r="B77" s="21"/>
      <c r="C77" s="31"/>
      <c r="D77" s="31"/>
    </row>
    <row r="78" spans="1:4" ht="20.25" x14ac:dyDescent="0.25">
      <c r="A78" s="100"/>
      <c r="B78" s="21"/>
      <c r="C78" s="31"/>
      <c r="D78" s="31"/>
    </row>
    <row r="79" spans="1:4" ht="20.25" x14ac:dyDescent="0.25">
      <c r="A79" s="100"/>
      <c r="B79" s="21"/>
      <c r="C79" s="31"/>
      <c r="D79" s="31"/>
    </row>
    <row r="80" spans="1:4" ht="20.25" x14ac:dyDescent="0.25">
      <c r="A80" s="100"/>
      <c r="B80" s="21"/>
      <c r="C80" s="31"/>
      <c r="D80" s="31"/>
    </row>
    <row r="81" spans="1:4" ht="20.25" x14ac:dyDescent="0.25">
      <c r="A81" s="100"/>
      <c r="B81" s="21"/>
      <c r="C81" s="31"/>
      <c r="D81" s="31"/>
    </row>
    <row r="82" spans="1:4" ht="20.25" x14ac:dyDescent="0.25">
      <c r="A82" s="100"/>
      <c r="B82" s="21"/>
      <c r="C82" s="31"/>
      <c r="D82" s="31"/>
    </row>
    <row r="83" spans="1:4" ht="20.25" x14ac:dyDescent="0.25">
      <c r="A83" s="100"/>
      <c r="B83" s="21"/>
      <c r="C83" s="31"/>
      <c r="D83" s="31"/>
    </row>
    <row r="84" spans="1:4" ht="20.25" x14ac:dyDescent="0.25">
      <c r="A84" s="100"/>
      <c r="B84" s="21"/>
      <c r="C84" s="31"/>
      <c r="D84" s="31"/>
    </row>
    <row r="85" spans="1:4" ht="20.25" x14ac:dyDescent="0.25">
      <c r="A85" s="100"/>
      <c r="B85" s="21"/>
      <c r="C85" s="31"/>
      <c r="D85" s="31"/>
    </row>
    <row r="86" spans="1:4" ht="20.25" x14ac:dyDescent="0.25">
      <c r="A86" s="100"/>
      <c r="B86" s="21"/>
      <c r="C86" s="31"/>
      <c r="D86" s="31"/>
    </row>
    <row r="87" spans="1:4" ht="20.25" x14ac:dyDescent="0.25">
      <c r="A87" s="100"/>
      <c r="B87" s="21"/>
      <c r="C87" s="31"/>
      <c r="D87" s="31"/>
    </row>
    <row r="88" spans="1:4" ht="20.25" x14ac:dyDescent="0.25">
      <c r="A88" s="100"/>
      <c r="B88" s="21"/>
      <c r="C88" s="31"/>
      <c r="D88" s="31"/>
    </row>
    <row r="89" spans="1:4" ht="20.25" x14ac:dyDescent="0.25">
      <c r="A89" s="100"/>
      <c r="B89" s="21"/>
      <c r="C89" s="31"/>
      <c r="D89" s="31"/>
    </row>
    <row r="90" spans="1:4" ht="20.25" x14ac:dyDescent="0.25">
      <c r="A90" s="100"/>
      <c r="B90" s="21"/>
      <c r="C90" s="31"/>
      <c r="D90" s="31"/>
    </row>
    <row r="91" spans="1:4" ht="20.25" x14ac:dyDescent="0.25">
      <c r="A91" s="100"/>
      <c r="B91" s="21"/>
      <c r="C91" s="31"/>
      <c r="D91" s="31"/>
    </row>
    <row r="92" spans="1:4" ht="20.25" x14ac:dyDescent="0.25">
      <c r="A92" s="100"/>
      <c r="B92" s="21"/>
      <c r="C92" s="31"/>
      <c r="D92" s="31"/>
    </row>
    <row r="93" spans="1:4" ht="20.25" x14ac:dyDescent="0.25">
      <c r="A93" s="100"/>
      <c r="B93" s="21"/>
      <c r="C93" s="31"/>
      <c r="D93" s="31"/>
    </row>
    <row r="94" spans="1:4" ht="20.25" x14ac:dyDescent="0.25">
      <c r="A94" s="100"/>
      <c r="B94" s="21"/>
      <c r="C94" s="31"/>
      <c r="D94" s="31"/>
    </row>
    <row r="95" spans="1:4" ht="20.25" x14ac:dyDescent="0.25">
      <c r="A95" s="100"/>
      <c r="B95" s="21"/>
      <c r="C95" s="31"/>
      <c r="D95" s="31"/>
    </row>
    <row r="96" spans="1:4" ht="20.25" x14ac:dyDescent="0.25">
      <c r="A96" s="100"/>
      <c r="B96" s="21"/>
      <c r="C96" s="31"/>
      <c r="D96" s="31"/>
    </row>
    <row r="97" spans="1:4" ht="20.25" x14ac:dyDescent="0.25">
      <c r="A97" s="100"/>
      <c r="B97" s="21"/>
      <c r="C97" s="31"/>
      <c r="D97" s="31"/>
    </row>
    <row r="98" spans="1:4" ht="20.25" x14ac:dyDescent="0.25">
      <c r="A98" s="100"/>
      <c r="B98" s="21"/>
      <c r="C98" s="31"/>
      <c r="D98" s="31"/>
    </row>
    <row r="99" spans="1:4" ht="20.25" x14ac:dyDescent="0.25">
      <c r="A99" s="100"/>
      <c r="B99" s="21"/>
      <c r="C99" s="31"/>
      <c r="D99" s="31"/>
    </row>
    <row r="100" spans="1:4" ht="20.25" x14ac:dyDescent="0.25">
      <c r="A100" s="100"/>
      <c r="B100" s="21"/>
      <c r="C100" s="31"/>
      <c r="D100" s="31"/>
    </row>
    <row r="101" spans="1:4" ht="20.25" x14ac:dyDescent="0.25">
      <c r="A101" s="100"/>
      <c r="B101" s="21"/>
      <c r="C101" s="31"/>
      <c r="D101" s="31"/>
    </row>
    <row r="102" spans="1:4" ht="20.25" x14ac:dyDescent="0.25">
      <c r="A102" s="100"/>
      <c r="B102" s="21"/>
      <c r="C102" s="31"/>
      <c r="D102" s="31"/>
    </row>
    <row r="103" spans="1:4" ht="20.25" x14ac:dyDescent="0.25">
      <c r="A103" s="100"/>
      <c r="B103" s="21"/>
      <c r="C103" s="31"/>
      <c r="D103" s="31"/>
    </row>
    <row r="104" spans="1:4" ht="20.25" x14ac:dyDescent="0.25">
      <c r="A104" s="100"/>
      <c r="B104" s="21"/>
      <c r="C104" s="31"/>
      <c r="D104" s="31"/>
    </row>
    <row r="105" spans="1:4" ht="20.25" x14ac:dyDescent="0.25">
      <c r="A105" s="100"/>
      <c r="B105" s="21"/>
      <c r="C105" s="31"/>
      <c r="D105" s="31"/>
    </row>
    <row r="106" spans="1:4" ht="20.25" x14ac:dyDescent="0.25">
      <c r="A106" s="100"/>
      <c r="B106" s="21"/>
      <c r="C106" s="31"/>
      <c r="D106" s="31"/>
    </row>
    <row r="107" spans="1:4" ht="20.25" x14ac:dyDescent="0.25">
      <c r="A107" s="100"/>
      <c r="B107" s="21"/>
      <c r="C107" s="31"/>
      <c r="D107" s="31"/>
    </row>
    <row r="108" spans="1:4" ht="20.25" x14ac:dyDescent="0.25">
      <c r="A108" s="100"/>
      <c r="B108" s="21"/>
      <c r="C108" s="31"/>
      <c r="D108" s="31"/>
    </row>
    <row r="109" spans="1:4" ht="20.25" x14ac:dyDescent="0.25">
      <c r="A109" s="100"/>
      <c r="B109" s="21"/>
      <c r="C109" s="31"/>
      <c r="D109" s="31"/>
    </row>
    <row r="110" spans="1:4" ht="20.25" x14ac:dyDescent="0.25">
      <c r="A110" s="100"/>
      <c r="B110" s="21"/>
      <c r="C110" s="31"/>
      <c r="D110" s="31"/>
    </row>
    <row r="111" spans="1:4" ht="20.25" x14ac:dyDescent="0.25">
      <c r="A111" s="100"/>
      <c r="B111" s="21"/>
      <c r="C111" s="31"/>
      <c r="D111" s="31"/>
    </row>
    <row r="112" spans="1:4" ht="20.25" x14ac:dyDescent="0.25">
      <c r="A112" s="100"/>
      <c r="B112" s="21"/>
      <c r="C112" s="31"/>
      <c r="D112" s="31"/>
    </row>
    <row r="113" spans="1:4" ht="20.25" x14ac:dyDescent="0.25">
      <c r="A113" s="100"/>
      <c r="B113" s="21"/>
      <c r="C113" s="31"/>
      <c r="D113" s="31"/>
    </row>
    <row r="114" spans="1:4" ht="20.25" x14ac:dyDescent="0.25">
      <c r="A114" s="100"/>
      <c r="B114" s="21"/>
      <c r="C114" s="31"/>
      <c r="D114" s="31"/>
    </row>
    <row r="115" spans="1:4" ht="20.25" x14ac:dyDescent="0.25">
      <c r="A115" s="100"/>
      <c r="B115" s="21"/>
      <c r="C115" s="31"/>
      <c r="D115" s="31"/>
    </row>
    <row r="116" spans="1:4" ht="20.25" x14ac:dyDescent="0.25">
      <c r="A116" s="100"/>
      <c r="B116" s="21"/>
      <c r="C116" s="31"/>
      <c r="D116" s="31"/>
    </row>
    <row r="117" spans="1:4" ht="20.25" x14ac:dyDescent="0.25">
      <c r="A117" s="100"/>
      <c r="B117" s="21"/>
      <c r="C117" s="31"/>
      <c r="D117" s="31"/>
    </row>
    <row r="118" spans="1:4" ht="20.25" x14ac:dyDescent="0.25">
      <c r="A118" s="100"/>
      <c r="B118" s="21"/>
      <c r="C118" s="31"/>
      <c r="D118" s="31"/>
    </row>
    <row r="119" spans="1:4" ht="20.25" x14ac:dyDescent="0.25">
      <c r="A119" s="100"/>
      <c r="B119" s="21"/>
      <c r="C119" s="31"/>
      <c r="D119" s="31"/>
    </row>
    <row r="120" spans="1:4" ht="20.25" x14ac:dyDescent="0.25">
      <c r="A120" s="100"/>
      <c r="B120" s="21"/>
      <c r="C120" s="31"/>
      <c r="D120" s="31"/>
    </row>
    <row r="121" spans="1:4" ht="20.25" x14ac:dyDescent="0.25">
      <c r="A121" s="100"/>
      <c r="B121" s="21"/>
      <c r="C121" s="31"/>
      <c r="D121" s="31"/>
    </row>
    <row r="122" spans="1:4" ht="20.25" x14ac:dyDescent="0.25">
      <c r="A122" s="100"/>
      <c r="B122" s="21"/>
      <c r="C122" s="31"/>
      <c r="D122" s="31"/>
    </row>
    <row r="123" spans="1:4" ht="20.25" x14ac:dyDescent="0.25">
      <c r="A123" s="100"/>
      <c r="B123" s="21"/>
      <c r="C123" s="31"/>
      <c r="D123" s="31"/>
    </row>
    <row r="124" spans="1:4" ht="20.25" x14ac:dyDescent="0.25">
      <c r="A124" s="100"/>
      <c r="B124" s="21"/>
      <c r="C124" s="31"/>
      <c r="D124" s="31"/>
    </row>
    <row r="125" spans="1:4" ht="20.25" x14ac:dyDescent="0.25">
      <c r="A125" s="100"/>
      <c r="B125" s="21"/>
      <c r="C125" s="31"/>
      <c r="D125" s="31"/>
    </row>
    <row r="126" spans="1:4" ht="20.25" x14ac:dyDescent="0.25">
      <c r="A126" s="100"/>
      <c r="B126" s="21"/>
      <c r="C126" s="31"/>
      <c r="D126" s="31"/>
    </row>
    <row r="127" spans="1:4" ht="20.25" x14ac:dyDescent="0.25">
      <c r="A127" s="100"/>
      <c r="B127" s="21"/>
      <c r="C127" s="31"/>
      <c r="D127" s="31"/>
    </row>
    <row r="128" spans="1:4" ht="20.25" x14ac:dyDescent="0.25">
      <c r="A128" s="100"/>
      <c r="B128" s="21"/>
      <c r="C128" s="31"/>
      <c r="D128" s="31"/>
    </row>
    <row r="129" spans="1:4" ht="20.25" x14ac:dyDescent="0.25">
      <c r="A129" s="100"/>
      <c r="B129" s="21"/>
      <c r="C129" s="31"/>
      <c r="D129" s="31"/>
    </row>
    <row r="130" spans="1:4" ht="20.25" x14ac:dyDescent="0.25">
      <c r="A130" s="100"/>
      <c r="B130" s="21"/>
      <c r="C130" s="31"/>
      <c r="D130" s="31"/>
    </row>
    <row r="131" spans="1:4" ht="20.25" x14ac:dyDescent="0.25">
      <c r="A131" s="100"/>
      <c r="B131" s="21"/>
      <c r="C131" s="31"/>
      <c r="D131" s="31"/>
    </row>
    <row r="132" spans="1:4" ht="20.25" x14ac:dyDescent="0.25">
      <c r="A132" s="100"/>
      <c r="B132" s="21"/>
      <c r="C132" s="31"/>
      <c r="D132" s="31"/>
    </row>
    <row r="133" spans="1:4" ht="20.25" x14ac:dyDescent="0.25">
      <c r="A133" s="100"/>
      <c r="B133" s="21"/>
      <c r="C133" s="31"/>
      <c r="D133" s="31"/>
    </row>
    <row r="134" spans="1:4" ht="20.25" x14ac:dyDescent="0.25">
      <c r="A134" s="100"/>
      <c r="B134" s="21"/>
      <c r="C134" s="31"/>
      <c r="D134" s="31"/>
    </row>
    <row r="135" spans="1:4" ht="20.25" x14ac:dyDescent="0.25">
      <c r="A135" s="100"/>
      <c r="B135" s="21"/>
      <c r="C135" s="31"/>
      <c r="D135" s="31"/>
    </row>
    <row r="136" spans="1:4" ht="20.25" x14ac:dyDescent="0.25">
      <c r="A136" s="100"/>
      <c r="B136" s="21"/>
      <c r="C136" s="31"/>
      <c r="D136" s="31"/>
    </row>
    <row r="137" spans="1:4" ht="20.25" x14ac:dyDescent="0.25">
      <c r="A137" s="100"/>
      <c r="B137" s="21"/>
      <c r="C137" s="31"/>
      <c r="D137" s="31"/>
    </row>
    <row r="138" spans="1:4" ht="20.25" x14ac:dyDescent="0.25">
      <c r="A138" s="100"/>
      <c r="B138" s="21"/>
      <c r="C138" s="31"/>
      <c r="D138" s="31"/>
    </row>
    <row r="139" spans="1:4" ht="20.25" x14ac:dyDescent="0.25">
      <c r="A139" s="100"/>
      <c r="B139" s="21"/>
      <c r="C139" s="31"/>
      <c r="D139" s="31"/>
    </row>
    <row r="140" spans="1:4" ht="20.25" x14ac:dyDescent="0.25">
      <c r="A140" s="100"/>
      <c r="B140" s="21"/>
      <c r="C140" s="31"/>
      <c r="D140" s="31"/>
    </row>
    <row r="141" spans="1:4" ht="20.25" x14ac:dyDescent="0.25">
      <c r="A141" s="100"/>
      <c r="B141" s="21"/>
      <c r="C141" s="31"/>
      <c r="D141" s="31"/>
    </row>
    <row r="142" spans="1:4" ht="20.25" x14ac:dyDescent="0.25">
      <c r="A142" s="100"/>
      <c r="B142" s="21"/>
      <c r="C142" s="31"/>
      <c r="D142" s="31"/>
    </row>
    <row r="143" spans="1:4" ht="20.25" x14ac:dyDescent="0.25">
      <c r="A143" s="100"/>
      <c r="B143" s="21"/>
      <c r="C143" s="31"/>
      <c r="D143" s="31"/>
    </row>
    <row r="144" spans="1:4" ht="20.25" x14ac:dyDescent="0.25">
      <c r="A144" s="100"/>
      <c r="B144" s="21"/>
      <c r="C144" s="31"/>
      <c r="D144" s="31"/>
    </row>
    <row r="145" spans="1:4" ht="20.25" x14ac:dyDescent="0.25">
      <c r="A145" s="100"/>
      <c r="B145" s="21"/>
      <c r="C145" s="31"/>
      <c r="D145" s="31"/>
    </row>
    <row r="146" spans="1:4" ht="20.25" x14ac:dyDescent="0.25">
      <c r="A146" s="100"/>
      <c r="B146" s="21"/>
      <c r="C146" s="31"/>
      <c r="D146" s="31"/>
    </row>
    <row r="147" spans="1:4" ht="20.25" x14ac:dyDescent="0.25">
      <c r="A147" s="100"/>
      <c r="B147" s="21"/>
      <c r="C147" s="31"/>
      <c r="D147" s="31"/>
    </row>
    <row r="148" spans="1:4" ht="20.25" x14ac:dyDescent="0.25">
      <c r="A148" s="100"/>
      <c r="B148" s="21"/>
      <c r="C148" s="31"/>
      <c r="D148" s="31"/>
    </row>
    <row r="149" spans="1:4" ht="20.25" x14ac:dyDescent="0.25">
      <c r="A149" s="100"/>
      <c r="B149" s="21"/>
      <c r="C149" s="31"/>
      <c r="D149" s="31"/>
    </row>
    <row r="150" spans="1:4" ht="20.25" x14ac:dyDescent="0.25">
      <c r="A150" s="100"/>
      <c r="B150" s="21"/>
      <c r="C150" s="31"/>
      <c r="D150" s="31"/>
    </row>
    <row r="151" spans="1:4" ht="20.25" x14ac:dyDescent="0.25">
      <c r="A151" s="100"/>
      <c r="B151" s="21"/>
      <c r="C151" s="31"/>
      <c r="D151" s="31"/>
    </row>
    <row r="152" spans="1:4" ht="20.25" x14ac:dyDescent="0.25">
      <c r="A152" s="100"/>
      <c r="B152" s="21"/>
      <c r="C152" s="31"/>
      <c r="D152" s="31"/>
    </row>
    <row r="153" spans="1:4" ht="20.25" x14ac:dyDescent="0.25">
      <c r="A153" s="100"/>
      <c r="B153" s="21"/>
      <c r="C153" s="31"/>
      <c r="D153" s="31"/>
    </row>
    <row r="154" spans="1:4" ht="20.25" x14ac:dyDescent="0.25">
      <c r="A154" s="100"/>
      <c r="B154" s="21"/>
      <c r="C154" s="31"/>
      <c r="D154" s="31"/>
    </row>
    <row r="155" spans="1:4" ht="20.25" x14ac:dyDescent="0.25">
      <c r="A155" s="100"/>
      <c r="B155" s="21"/>
      <c r="C155" s="31"/>
      <c r="D155" s="31"/>
    </row>
    <row r="156" spans="1:4" ht="20.25" x14ac:dyDescent="0.25">
      <c r="A156" s="100"/>
      <c r="B156" s="21"/>
      <c r="C156" s="31"/>
      <c r="D156" s="31"/>
    </row>
    <row r="157" spans="1:4" ht="20.25" x14ac:dyDescent="0.25">
      <c r="A157" s="100"/>
      <c r="B157" s="21"/>
      <c r="C157" s="31"/>
      <c r="D157" s="31"/>
    </row>
    <row r="158" spans="1:4" ht="20.25" x14ac:dyDescent="0.25">
      <c r="A158" s="100"/>
      <c r="B158" s="21"/>
      <c r="C158" s="31"/>
      <c r="D158" s="31"/>
    </row>
    <row r="159" spans="1:4" ht="20.25" x14ac:dyDescent="0.25">
      <c r="A159" s="100"/>
      <c r="B159" s="21"/>
      <c r="C159" s="31"/>
      <c r="D159" s="31"/>
    </row>
    <row r="160" spans="1:4" ht="20.25" x14ac:dyDescent="0.25">
      <c r="A160" s="100"/>
      <c r="B160" s="21"/>
      <c r="C160" s="31"/>
      <c r="D160" s="31"/>
    </row>
    <row r="161" spans="1:4" ht="20.25" x14ac:dyDescent="0.25">
      <c r="A161" s="100"/>
      <c r="B161" s="21"/>
      <c r="C161" s="31"/>
      <c r="D161" s="31"/>
    </row>
    <row r="162" spans="1:4" ht="20.25" x14ac:dyDescent="0.25">
      <c r="A162" s="100"/>
      <c r="B162" s="21"/>
      <c r="C162" s="31"/>
      <c r="D162" s="31"/>
    </row>
    <row r="163" spans="1:4" ht="20.25" x14ac:dyDescent="0.25">
      <c r="A163" s="100"/>
      <c r="B163" s="21"/>
      <c r="C163" s="31"/>
      <c r="D163" s="31"/>
    </row>
    <row r="164" spans="1:4" ht="20.25" x14ac:dyDescent="0.25">
      <c r="A164" s="100"/>
      <c r="B164" s="21"/>
      <c r="C164" s="31"/>
      <c r="D164" s="31"/>
    </row>
    <row r="165" spans="1:4" ht="20.25" x14ac:dyDescent="0.25">
      <c r="A165" s="100"/>
      <c r="B165" s="21"/>
      <c r="C165" s="31"/>
      <c r="D165" s="31"/>
    </row>
    <row r="166" spans="1:4" ht="20.25" x14ac:dyDescent="0.25">
      <c r="A166" s="100"/>
      <c r="B166" s="21"/>
      <c r="C166" s="31"/>
      <c r="D166" s="31"/>
    </row>
    <row r="167" spans="1:4" ht="20.25" x14ac:dyDescent="0.25">
      <c r="A167" s="100"/>
      <c r="B167" s="21"/>
      <c r="C167" s="31"/>
      <c r="D167" s="31"/>
    </row>
    <row r="168" spans="1:4" ht="20.25" x14ac:dyDescent="0.25">
      <c r="A168" s="100"/>
      <c r="B168" s="21"/>
      <c r="C168" s="31"/>
      <c r="D168" s="31"/>
    </row>
    <row r="169" spans="1:4" ht="20.25" x14ac:dyDescent="0.25">
      <c r="A169" s="100"/>
      <c r="B169" s="21"/>
      <c r="C169" s="31"/>
      <c r="D169" s="31"/>
    </row>
    <row r="170" spans="1:4" ht="20.25" x14ac:dyDescent="0.25">
      <c r="A170" s="100"/>
      <c r="B170" s="21"/>
      <c r="C170" s="31"/>
      <c r="D170" s="31"/>
    </row>
    <row r="171" spans="1:4" ht="20.25" x14ac:dyDescent="0.25">
      <c r="A171" s="100"/>
      <c r="B171" s="21"/>
      <c r="C171" s="31"/>
      <c r="D171" s="31"/>
    </row>
    <row r="172" spans="1:4" ht="20.25" x14ac:dyDescent="0.25">
      <c r="A172" s="100"/>
      <c r="B172" s="21"/>
      <c r="C172" s="31"/>
      <c r="D172" s="31"/>
    </row>
    <row r="173" spans="1:4" ht="20.25" x14ac:dyDescent="0.25">
      <c r="A173" s="100"/>
      <c r="B173" s="21"/>
      <c r="C173" s="31"/>
      <c r="D173" s="31"/>
    </row>
    <row r="174" spans="1:4" ht="20.25" x14ac:dyDescent="0.25">
      <c r="A174" s="100"/>
      <c r="B174" s="21"/>
      <c r="C174" s="31"/>
      <c r="D174" s="31"/>
    </row>
    <row r="175" spans="1:4" ht="20.25" x14ac:dyDescent="0.25">
      <c r="A175" s="100"/>
      <c r="B175" s="21"/>
      <c r="C175" s="31"/>
      <c r="D175" s="31"/>
    </row>
    <row r="176" spans="1:4" ht="20.25" x14ac:dyDescent="0.25">
      <c r="A176" s="100"/>
      <c r="B176" s="21"/>
      <c r="C176" s="31"/>
      <c r="D176" s="31"/>
    </row>
    <row r="177" spans="1:4" ht="20.25" x14ac:dyDescent="0.25">
      <c r="A177" s="100"/>
      <c r="B177" s="21"/>
      <c r="C177" s="31"/>
      <c r="D177" s="31"/>
    </row>
    <row r="178" spans="1:4" ht="20.25" x14ac:dyDescent="0.25">
      <c r="A178" s="100"/>
      <c r="B178" s="21"/>
      <c r="C178" s="31"/>
      <c r="D178" s="31"/>
    </row>
    <row r="179" spans="1:4" ht="20.25" x14ac:dyDescent="0.25">
      <c r="A179" s="100"/>
      <c r="B179" s="21"/>
      <c r="C179" s="31"/>
      <c r="D179" s="31"/>
    </row>
    <row r="180" spans="1:4" ht="20.25" x14ac:dyDescent="0.25">
      <c r="A180" s="100"/>
      <c r="B180" s="21"/>
      <c r="C180" s="31"/>
      <c r="D180" s="31"/>
    </row>
    <row r="181" spans="1:4" ht="20.25" x14ac:dyDescent="0.25">
      <c r="A181" s="100"/>
      <c r="B181" s="21"/>
      <c r="C181" s="31"/>
      <c r="D181" s="31"/>
    </row>
    <row r="182" spans="1:4" ht="20.25" x14ac:dyDescent="0.25">
      <c r="A182" s="100"/>
      <c r="B182" s="21"/>
      <c r="C182" s="31"/>
      <c r="D182" s="31"/>
    </row>
    <row r="183" spans="1:4" ht="20.25" x14ac:dyDescent="0.25">
      <c r="A183" s="100"/>
      <c r="B183" s="21"/>
      <c r="C183" s="31"/>
      <c r="D183" s="31"/>
    </row>
    <row r="184" spans="1:4" ht="20.25" x14ac:dyDescent="0.25">
      <c r="A184" s="100"/>
      <c r="B184" s="21"/>
      <c r="C184" s="31"/>
      <c r="D184" s="31"/>
    </row>
    <row r="185" spans="1:4" ht="20.25" x14ac:dyDescent="0.25">
      <c r="A185" s="100"/>
      <c r="B185" s="21"/>
      <c r="C185" s="31"/>
      <c r="D185" s="31"/>
    </row>
    <row r="186" spans="1:4" ht="20.25" x14ac:dyDescent="0.25">
      <c r="A186" s="100"/>
      <c r="B186" s="21"/>
      <c r="C186" s="31"/>
      <c r="D186" s="31"/>
    </row>
    <row r="187" spans="1:4" ht="20.25" x14ac:dyDescent="0.25">
      <c r="A187" s="100"/>
      <c r="B187" s="21"/>
      <c r="C187" s="31"/>
      <c r="D187" s="31"/>
    </row>
    <row r="188" spans="1:4" ht="20.25" x14ac:dyDescent="0.25">
      <c r="A188" s="100"/>
      <c r="B188" s="21"/>
      <c r="C188" s="31"/>
      <c r="D188" s="31"/>
    </row>
    <row r="189" spans="1:4" ht="20.25" x14ac:dyDescent="0.25">
      <c r="A189" s="100"/>
      <c r="B189" s="21"/>
      <c r="C189" s="31"/>
      <c r="D189" s="31"/>
    </row>
    <row r="190" spans="1:4" ht="20.25" x14ac:dyDescent="0.25">
      <c r="A190" s="100"/>
      <c r="B190" s="21"/>
      <c r="C190" s="31"/>
      <c r="D190" s="31"/>
    </row>
    <row r="191" spans="1:4" ht="20.25" x14ac:dyDescent="0.25">
      <c r="A191" s="100"/>
      <c r="B191" s="21"/>
      <c r="C191" s="31"/>
      <c r="D191" s="31"/>
    </row>
    <row r="192" spans="1:4" ht="20.25" x14ac:dyDescent="0.25">
      <c r="A192" s="100"/>
      <c r="B192" s="21"/>
      <c r="C192" s="31"/>
      <c r="D192" s="31"/>
    </row>
    <row r="193" spans="1:4" ht="20.25" x14ac:dyDescent="0.25">
      <c r="A193" s="100"/>
      <c r="B193" s="21"/>
      <c r="C193" s="31"/>
      <c r="D193" s="31"/>
    </row>
    <row r="194" spans="1:4" ht="20.25" x14ac:dyDescent="0.25">
      <c r="A194" s="100"/>
      <c r="B194" s="21"/>
      <c r="C194" s="31"/>
      <c r="D194" s="31"/>
    </row>
    <row r="195" spans="1:4" ht="20.25" x14ac:dyDescent="0.25">
      <c r="A195" s="100"/>
      <c r="B195" s="21"/>
      <c r="C195" s="31"/>
      <c r="D195" s="31"/>
    </row>
    <row r="196" spans="1:4" ht="20.25" x14ac:dyDescent="0.25">
      <c r="A196" s="100"/>
      <c r="B196" s="21"/>
      <c r="C196" s="31"/>
      <c r="D196" s="31"/>
    </row>
    <row r="197" spans="1:4" ht="20.25" x14ac:dyDescent="0.25">
      <c r="A197" s="100"/>
      <c r="B197" s="21"/>
      <c r="C197" s="31"/>
      <c r="D197" s="31"/>
    </row>
    <row r="198" spans="1:4" ht="20.25" x14ac:dyDescent="0.25">
      <c r="A198" s="100"/>
      <c r="B198" s="21"/>
      <c r="C198" s="31"/>
      <c r="D198" s="31"/>
    </row>
    <row r="199" spans="1:4" ht="20.25" x14ac:dyDescent="0.25">
      <c r="A199" s="100"/>
      <c r="B199" s="21"/>
      <c r="C199" s="31"/>
      <c r="D199" s="31"/>
    </row>
    <row r="200" spans="1:4" ht="20.25" x14ac:dyDescent="0.25">
      <c r="A200" s="100"/>
      <c r="B200" s="21"/>
      <c r="C200" s="31"/>
      <c r="D200" s="31"/>
    </row>
    <row r="201" spans="1:4" ht="20.25" x14ac:dyDescent="0.25">
      <c r="A201" s="100"/>
      <c r="B201" s="21"/>
      <c r="C201" s="31"/>
      <c r="D201" s="31"/>
    </row>
    <row r="202" spans="1:4" ht="20.25" x14ac:dyDescent="0.25">
      <c r="A202" s="100"/>
      <c r="B202" s="21"/>
      <c r="C202" s="31"/>
      <c r="D202" s="31"/>
    </row>
    <row r="203" spans="1:4" ht="20.25" x14ac:dyDescent="0.25">
      <c r="A203" s="100"/>
      <c r="B203" s="21"/>
      <c r="C203" s="31"/>
      <c r="D203" s="31"/>
    </row>
    <row r="204" spans="1:4" ht="20.25" x14ac:dyDescent="0.25">
      <c r="A204" s="100"/>
      <c r="B204" s="21"/>
      <c r="C204" s="31"/>
      <c r="D204" s="31"/>
    </row>
    <row r="205" spans="1:4" ht="20.25" x14ac:dyDescent="0.25">
      <c r="A205" s="100"/>
      <c r="B205" s="21"/>
      <c r="C205" s="31"/>
      <c r="D205" s="31"/>
    </row>
    <row r="206" spans="1:4" ht="20.25" x14ac:dyDescent="0.25">
      <c r="A206" s="100"/>
      <c r="B206" s="21"/>
      <c r="C206" s="31"/>
      <c r="D206" s="31"/>
    </row>
    <row r="207" spans="1:4" ht="20.25" x14ac:dyDescent="0.25">
      <c r="A207" s="100"/>
      <c r="B207" s="21"/>
      <c r="C207" s="31"/>
      <c r="D207" s="31"/>
    </row>
    <row r="208" spans="1:4" x14ac:dyDescent="0.25">
      <c r="A208" s="80"/>
      <c r="B208" s="21"/>
      <c r="C208" s="21"/>
      <c r="D208" s="21"/>
    </row>
    <row r="209" spans="1:8" ht="20.25" x14ac:dyDescent="0.25">
      <c r="A209" s="80"/>
      <c r="B209" s="27" t="s">
        <v>87</v>
      </c>
      <c r="C209" s="27" t="s">
        <v>143</v>
      </c>
      <c r="D209" s="30" t="s">
        <v>87</v>
      </c>
      <c r="E209" s="30" t="s">
        <v>143</v>
      </c>
    </row>
    <row r="210" spans="1:8" ht="21" x14ac:dyDescent="0.35">
      <c r="A210" s="80"/>
      <c r="B210" s="28" t="s">
        <v>89</v>
      </c>
      <c r="C210" s="28"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0"/>
      <c r="B211" s="28" t="s">
        <v>89</v>
      </c>
      <c r="C211" s="28" t="s">
        <v>92</v>
      </c>
      <c r="E211" t="s">
        <v>57</v>
      </c>
      <c r="F211" t="str">
        <f t="shared" ref="F211:F221" si="0">IF(NOT(ISBLANK(D211)),D211,IF(NOT(ISBLANK(E211)),"     "&amp;E211,FALSE))</f>
        <v xml:space="preserve">     Afectación menor a 10 SMLMV .</v>
      </c>
    </row>
    <row r="212" spans="1:8" ht="21" x14ac:dyDescent="0.35">
      <c r="A212" s="80"/>
      <c r="B212" s="28" t="s">
        <v>89</v>
      </c>
      <c r="C212" s="28" t="s">
        <v>93</v>
      </c>
      <c r="E212" t="s">
        <v>92</v>
      </c>
      <c r="F212" t="str">
        <f t="shared" si="0"/>
        <v xml:space="preserve">     Entre 10 y 50 SMLMV </v>
      </c>
    </row>
    <row r="213" spans="1:8" ht="21" x14ac:dyDescent="0.35">
      <c r="A213" s="80"/>
      <c r="B213" s="28" t="s">
        <v>89</v>
      </c>
      <c r="C213" s="28" t="s">
        <v>94</v>
      </c>
      <c r="E213" t="s">
        <v>93</v>
      </c>
      <c r="F213" t="str">
        <f t="shared" si="0"/>
        <v xml:space="preserve">     Entre 50 y 100 SMLMV </v>
      </c>
    </row>
    <row r="214" spans="1:8" ht="21" x14ac:dyDescent="0.35">
      <c r="A214" s="80"/>
      <c r="B214" s="28" t="s">
        <v>89</v>
      </c>
      <c r="C214" s="28" t="s">
        <v>95</v>
      </c>
      <c r="E214" t="s">
        <v>94</v>
      </c>
      <c r="F214" t="str">
        <f t="shared" si="0"/>
        <v xml:space="preserve">     Entre 100 y 500 SMLMV </v>
      </c>
    </row>
    <row r="215" spans="1:8" ht="21" x14ac:dyDescent="0.35">
      <c r="A215" s="80"/>
      <c r="B215" s="28" t="s">
        <v>56</v>
      </c>
      <c r="C215" s="28" t="s">
        <v>96</v>
      </c>
      <c r="E215" t="s">
        <v>95</v>
      </c>
      <c r="F215" t="str">
        <f t="shared" si="0"/>
        <v xml:space="preserve">     Mayor a 500 SMLMV </v>
      </c>
    </row>
    <row r="216" spans="1:8" ht="21" x14ac:dyDescent="0.35">
      <c r="A216" s="80"/>
      <c r="B216" s="28" t="s">
        <v>56</v>
      </c>
      <c r="C216" s="28" t="s">
        <v>97</v>
      </c>
      <c r="D216" t="s">
        <v>56</v>
      </c>
      <c r="F216" t="str">
        <f t="shared" si="0"/>
        <v>Pérdida Reputacional</v>
      </c>
    </row>
    <row r="217" spans="1:8" ht="21" x14ac:dyDescent="0.35">
      <c r="A217" s="80"/>
      <c r="B217" s="28" t="s">
        <v>56</v>
      </c>
      <c r="C217" s="28" t="s">
        <v>99</v>
      </c>
      <c r="E217" t="s">
        <v>96</v>
      </c>
      <c r="F217" t="str">
        <f t="shared" si="0"/>
        <v xml:space="preserve">     El riesgo afecta la imagen de alguna área de la organización</v>
      </c>
    </row>
    <row r="218" spans="1:8" ht="21" x14ac:dyDescent="0.35">
      <c r="A218" s="80"/>
      <c r="B218" s="28" t="s">
        <v>56</v>
      </c>
      <c r="C218" s="28" t="s">
        <v>98</v>
      </c>
      <c r="E218" t="s">
        <v>97</v>
      </c>
      <c r="F218" t="str">
        <f t="shared" si="0"/>
        <v xml:space="preserve">     El riesgo afecta la imagen de la entidad internamente, de conocimiento general, nivel interno, de junta dircetiva y accionistas y/o de provedores</v>
      </c>
    </row>
    <row r="219" spans="1:8" ht="21" x14ac:dyDescent="0.35">
      <c r="A219" s="80"/>
      <c r="B219" s="28" t="s">
        <v>56</v>
      </c>
      <c r="C219" s="28" t="s">
        <v>117</v>
      </c>
      <c r="E219" t="s">
        <v>99</v>
      </c>
      <c r="F219" t="str">
        <f t="shared" si="0"/>
        <v xml:space="preserve">     El riesgo afecta la imagen de la entidad con algunos usuarios de relevancia frente al logro de los objetivos</v>
      </c>
    </row>
    <row r="220" spans="1:8" x14ac:dyDescent="0.25">
      <c r="A220" s="80"/>
      <c r="B220" s="29"/>
      <c r="C220" s="29"/>
      <c r="E220" t="s">
        <v>98</v>
      </c>
      <c r="F220" t="str">
        <f t="shared" si="0"/>
        <v xml:space="preserve">     El riesgo afecta la imagen de de la entidad con efecto publicitario sostenido a nivel de sector administrativo, nivel departamental o municipal</v>
      </c>
    </row>
    <row r="221" spans="1:8" x14ac:dyDescent="0.25">
      <c r="A221" s="80"/>
      <c r="B221" s="29" t="str" cm="1">
        <f t="array" ref="B221:B223">_xlfn.UNIQUE(Tabla1[[#All],[Criterios]])</f>
        <v>Criterios</v>
      </c>
      <c r="C221" s="29"/>
      <c r="E221" t="s">
        <v>117</v>
      </c>
      <c r="F221" t="str">
        <f t="shared" si="0"/>
        <v xml:space="preserve">     El riesgo afecta la imagen de la entidad a nivel nacional, con efecto publicitarios sostenible a nivel país</v>
      </c>
    </row>
    <row r="222" spans="1:8" x14ac:dyDescent="0.25">
      <c r="A222" s="80"/>
      <c r="B222" s="29" t="str">
        <v>Afectación Económica o presupuestal</v>
      </c>
      <c r="C222" s="29"/>
    </row>
    <row r="223" spans="1:8" x14ac:dyDescent="0.25">
      <c r="B223" s="29" t="str">
        <v>Pérdida Reputacional</v>
      </c>
      <c r="C223" s="29"/>
      <c r="F223" s="32" t="s">
        <v>145</v>
      </c>
    </row>
    <row r="224" spans="1:8" x14ac:dyDescent="0.25">
      <c r="B224" s="20"/>
      <c r="C224" s="20"/>
      <c r="F224" s="32" t="s">
        <v>146</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8" workbookViewId="0"/>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414" t="s">
        <v>77</v>
      </c>
      <c r="C1" s="415"/>
      <c r="D1" s="415"/>
      <c r="E1" s="415"/>
      <c r="F1" s="416"/>
    </row>
    <row r="2" spans="2:6" ht="16.5" thickBot="1" x14ac:dyDescent="0.3">
      <c r="B2" s="86"/>
      <c r="C2" s="86"/>
      <c r="D2" s="86"/>
      <c r="E2" s="86"/>
      <c r="F2" s="86"/>
    </row>
    <row r="3" spans="2:6" ht="16.5" thickBot="1" x14ac:dyDescent="0.25">
      <c r="B3" s="418" t="s">
        <v>63</v>
      </c>
      <c r="C3" s="419"/>
      <c r="D3" s="419"/>
      <c r="E3" s="98" t="s">
        <v>64</v>
      </c>
      <c r="F3" s="99" t="s">
        <v>65</v>
      </c>
    </row>
    <row r="4" spans="2:6" ht="31.5" x14ac:dyDescent="0.2">
      <c r="B4" s="420" t="s">
        <v>66</v>
      </c>
      <c r="C4" s="422" t="s">
        <v>13</v>
      </c>
      <c r="D4" s="87" t="s">
        <v>14</v>
      </c>
      <c r="E4" s="88" t="s">
        <v>67</v>
      </c>
      <c r="F4" s="89">
        <v>0.25</v>
      </c>
    </row>
    <row r="5" spans="2:6" ht="47.25" x14ac:dyDescent="0.2">
      <c r="B5" s="421"/>
      <c r="C5" s="423"/>
      <c r="D5" s="90" t="s">
        <v>15</v>
      </c>
      <c r="E5" s="91" t="s">
        <v>68</v>
      </c>
      <c r="F5" s="92">
        <v>0.15</v>
      </c>
    </row>
    <row r="6" spans="2:6" ht="47.25" x14ac:dyDescent="0.2">
      <c r="B6" s="421"/>
      <c r="C6" s="423"/>
      <c r="D6" s="90" t="s">
        <v>16</v>
      </c>
      <c r="E6" s="91" t="s">
        <v>69</v>
      </c>
      <c r="F6" s="92">
        <v>0.1</v>
      </c>
    </row>
    <row r="7" spans="2:6" ht="63" x14ac:dyDescent="0.2">
      <c r="B7" s="421"/>
      <c r="C7" s="423" t="s">
        <v>17</v>
      </c>
      <c r="D7" s="90" t="s">
        <v>10</v>
      </c>
      <c r="E7" s="91" t="s">
        <v>70</v>
      </c>
      <c r="F7" s="92">
        <v>0.25</v>
      </c>
    </row>
    <row r="8" spans="2:6" ht="31.5" x14ac:dyDescent="0.2">
      <c r="B8" s="421"/>
      <c r="C8" s="423"/>
      <c r="D8" s="90" t="s">
        <v>9</v>
      </c>
      <c r="E8" s="91" t="s">
        <v>71</v>
      </c>
      <c r="F8" s="92">
        <v>0.15</v>
      </c>
    </row>
    <row r="9" spans="2:6" ht="47.25" x14ac:dyDescent="0.2">
      <c r="B9" s="421" t="s">
        <v>160</v>
      </c>
      <c r="C9" s="423" t="s">
        <v>18</v>
      </c>
      <c r="D9" s="90" t="s">
        <v>19</v>
      </c>
      <c r="E9" s="91" t="s">
        <v>72</v>
      </c>
      <c r="F9" s="93" t="s">
        <v>73</v>
      </c>
    </row>
    <row r="10" spans="2:6" ht="63" x14ac:dyDescent="0.2">
      <c r="B10" s="421"/>
      <c r="C10" s="423"/>
      <c r="D10" s="90" t="s">
        <v>20</v>
      </c>
      <c r="E10" s="91" t="s">
        <v>74</v>
      </c>
      <c r="F10" s="93" t="s">
        <v>73</v>
      </c>
    </row>
    <row r="11" spans="2:6" ht="47.25" x14ac:dyDescent="0.2">
      <c r="B11" s="421"/>
      <c r="C11" s="423" t="s">
        <v>21</v>
      </c>
      <c r="D11" s="90" t="s">
        <v>22</v>
      </c>
      <c r="E11" s="91" t="s">
        <v>75</v>
      </c>
      <c r="F11" s="93" t="s">
        <v>73</v>
      </c>
    </row>
    <row r="12" spans="2:6" ht="47.25" x14ac:dyDescent="0.2">
      <c r="B12" s="421"/>
      <c r="C12" s="423"/>
      <c r="D12" s="90" t="s">
        <v>23</v>
      </c>
      <c r="E12" s="91" t="s">
        <v>76</v>
      </c>
      <c r="F12" s="93" t="s">
        <v>73</v>
      </c>
    </row>
    <row r="13" spans="2:6" ht="31.5" x14ac:dyDescent="0.2">
      <c r="B13" s="421"/>
      <c r="C13" s="423" t="s">
        <v>24</v>
      </c>
      <c r="D13" s="90" t="s">
        <v>118</v>
      </c>
      <c r="E13" s="91" t="s">
        <v>121</v>
      </c>
      <c r="F13" s="93" t="s">
        <v>73</v>
      </c>
    </row>
    <row r="14" spans="2:6" ht="32.25" thickBot="1" x14ac:dyDescent="0.25">
      <c r="B14" s="424"/>
      <c r="C14" s="425"/>
      <c r="D14" s="94" t="s">
        <v>119</v>
      </c>
      <c r="E14" s="95" t="s">
        <v>120</v>
      </c>
      <c r="F14" s="96" t="s">
        <v>73</v>
      </c>
    </row>
    <row r="15" spans="2:6" ht="49.5" customHeight="1" x14ac:dyDescent="0.2">
      <c r="B15" s="417" t="s">
        <v>157</v>
      </c>
      <c r="C15" s="417"/>
      <c r="D15" s="417"/>
      <c r="E15" s="417"/>
      <c r="F15" s="417"/>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 min="2" max="16384" width="11.42578125" style="7"/>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39</v>
      </c>
    </row>
    <row r="21" spans="1:1" x14ac:dyDescent="0.2">
      <c r="A21" s="8"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2024-09-13T20:07:32Z</dcterms:modified>
</cp:coreProperties>
</file>