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USUARIO\Desktop\SEGUIMIENTO MAPAS DE RIESGOS OCI - PARA PUBLICAR\"/>
    </mc:Choice>
  </mc:AlternateContent>
  <bookViews>
    <workbookView xWindow="0" yWindow="0" windowWidth="28800" windowHeight="12135" tabRatio="882" firstSheet="1" activeTab="1"/>
  </bookViews>
  <sheets>
    <sheet name="Intructivo" sheetId="20" state="hidden" r:id="rId1"/>
    <sheet name="Mapa Riesgos FISCALES" sheetId="1" r:id="rId2"/>
    <sheet name="Matriz Calor Inherente" sheetId="18" state="hidden" r:id="rId3"/>
    <sheet name="Matriz Calor Residual" sheetId="19" state="hidden" r:id="rId4"/>
    <sheet name="Tabla probabilidad" sheetId="12" state="hidden" r:id="rId5"/>
    <sheet name="Tabla Impacto" sheetId="13" state="hidden" r:id="rId6"/>
    <sheet name="Tabla Valoración controles" sheetId="15" state="hidden" r:id="rId7"/>
    <sheet name="Opciones Tratamiento" sheetId="16" state="hidden" r:id="rId8"/>
    <sheet name="Hoja1" sheetId="11" state="hidden" r:id="rId9"/>
  </sheets>
  <calcPr calcId="152511"/>
  <pivotCaches>
    <pivotCache cacheId="0" r:id="rId10"/>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43" i="1" l="1"/>
  <c r="H49" i="1"/>
  <c r="Q45" i="1"/>
  <c r="T45" i="1"/>
  <c r="Q46" i="1"/>
  <c r="AB46" i="1" s="1"/>
  <c r="AA46" i="1" s="1"/>
  <c r="T46" i="1"/>
  <c r="Q47" i="1"/>
  <c r="T47" i="1"/>
  <c r="Q48" i="1"/>
  <c r="T48" i="1"/>
  <c r="Q44" i="1"/>
  <c r="X45" i="1" s="1"/>
  <c r="T44" i="1"/>
  <c r="T54" i="1"/>
  <c r="Q54" i="1"/>
  <c r="T53" i="1"/>
  <c r="Q53" i="1"/>
  <c r="T52" i="1"/>
  <c r="Q52" i="1"/>
  <c r="H52" i="1"/>
  <c r="T51" i="1"/>
  <c r="Q51" i="1"/>
  <c r="T50" i="1"/>
  <c r="Q50" i="1"/>
  <c r="AB50" i="1" s="1"/>
  <c r="AA50" i="1" s="1"/>
  <c r="T49" i="1"/>
  <c r="Q49" i="1"/>
  <c r="Q28" i="1"/>
  <c r="T10" i="1"/>
  <c r="Q10" i="1"/>
  <c r="H10" i="1"/>
  <c r="I10" i="1" s="1"/>
  <c r="K18" i="1"/>
  <c r="K35" i="1"/>
  <c r="K41" i="1"/>
  <c r="K48" i="1"/>
  <c r="K27" i="1"/>
  <c r="K50" i="1"/>
  <c r="K21" i="1"/>
  <c r="K31" i="1"/>
  <c r="K47" i="1"/>
  <c r="K17" i="1"/>
  <c r="K62" i="1"/>
  <c r="K39" i="1"/>
  <c r="K51" i="1"/>
  <c r="K53" i="1"/>
  <c r="K40" i="1"/>
  <c r="K24" i="1"/>
  <c r="K29" i="1"/>
  <c r="K19" i="1"/>
  <c r="K32" i="1"/>
  <c r="K63" i="1"/>
  <c r="K45" i="1"/>
  <c r="K38" i="1"/>
  <c r="K23" i="1"/>
  <c r="K66" i="1"/>
  <c r="K20" i="1"/>
  <c r="K42" i="1"/>
  <c r="K44" i="1"/>
  <c r="K36" i="1"/>
  <c r="K33" i="1"/>
  <c r="K30" i="1"/>
  <c r="K46" i="1"/>
  <c r="K54" i="1"/>
  <c r="K26" i="1"/>
  <c r="K64" i="1"/>
  <c r="K65" i="1"/>
  <c r="K25" i="1"/>
  <c r="X46" i="1" l="1"/>
  <c r="Z46" i="1" s="1"/>
  <c r="AB48" i="1"/>
  <c r="AA48" i="1" s="1"/>
  <c r="X48" i="1"/>
  <c r="Y45" i="1"/>
  <c r="Z45" i="1"/>
  <c r="AB45" i="1"/>
  <c r="AA45" i="1" s="1"/>
  <c r="X47" i="1"/>
  <c r="AB47" i="1"/>
  <c r="AA47" i="1" s="1"/>
  <c r="AB51" i="1"/>
  <c r="AA51" i="1" s="1"/>
  <c r="AB54" i="1"/>
  <c r="AA54" i="1" s="1"/>
  <c r="I49" i="1"/>
  <c r="X49" i="1" s="1"/>
  <c r="X50" i="1"/>
  <c r="I52" i="1"/>
  <c r="X52" i="1" s="1"/>
  <c r="X53" i="1"/>
  <c r="AB53" i="1"/>
  <c r="AA53" i="1" s="1"/>
  <c r="X54" i="1"/>
  <c r="X51" i="1"/>
  <c r="F221" i="13"/>
  <c r="F211" i="13"/>
  <c r="F212" i="13"/>
  <c r="F213" i="13"/>
  <c r="F214" i="13"/>
  <c r="F215" i="13"/>
  <c r="F216" i="13"/>
  <c r="F217" i="13"/>
  <c r="F218" i="13"/>
  <c r="F219" i="13"/>
  <c r="F220" i="13"/>
  <c r="F210" i="13"/>
  <c r="K11" i="1"/>
  <c r="K14" i="1"/>
  <c r="B221" i="13" a="1"/>
  <c r="K12" i="1"/>
  <c r="K15" i="1"/>
  <c r="K13" i="1"/>
  <c r="Y46" i="1" l="1"/>
  <c r="AC46" i="1" s="1"/>
  <c r="Y48" i="1"/>
  <c r="AC48" i="1" s="1"/>
  <c r="Z48" i="1"/>
  <c r="AC45" i="1"/>
  <c r="Y47" i="1"/>
  <c r="AC47" i="1" s="1"/>
  <c r="Z47" i="1"/>
  <c r="Z53" i="1"/>
  <c r="Y53" i="1"/>
  <c r="AC53" i="1" s="1"/>
  <c r="Y51" i="1"/>
  <c r="AC51" i="1" s="1"/>
  <c r="Z51" i="1"/>
  <c r="Z52" i="1"/>
  <c r="Y52" i="1"/>
  <c r="Y54" i="1"/>
  <c r="AC54" i="1" s="1"/>
  <c r="Z54" i="1"/>
  <c r="Z50" i="1"/>
  <c r="Y50" i="1"/>
  <c r="AC50" i="1" s="1"/>
  <c r="Z49" i="1"/>
  <c r="Y49" i="1"/>
  <c r="B221" i="13"/>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66" i="1" l="1"/>
  <c r="Q66" i="1"/>
  <c r="T65" i="1"/>
  <c r="Q65" i="1"/>
  <c r="T64" i="1"/>
  <c r="Q64" i="1"/>
  <c r="T63" i="1"/>
  <c r="Q63" i="1"/>
  <c r="T62" i="1"/>
  <c r="Q62" i="1"/>
  <c r="AB62" i="1" s="1"/>
  <c r="H61" i="1"/>
  <c r="I61" i="1" s="1"/>
  <c r="T43" i="1"/>
  <c r="H43" i="1"/>
  <c r="I43" i="1" s="1"/>
  <c r="T42" i="1"/>
  <c r="Q42" i="1"/>
  <c r="T41" i="1"/>
  <c r="Q41" i="1"/>
  <c r="T40" i="1"/>
  <c r="Q40" i="1"/>
  <c r="T37" i="1"/>
  <c r="Q37" i="1"/>
  <c r="H37" i="1"/>
  <c r="I37" i="1" s="1"/>
  <c r="T36" i="1"/>
  <c r="Q36" i="1"/>
  <c r="T35" i="1"/>
  <c r="Q35" i="1"/>
  <c r="T34" i="1"/>
  <c r="Q34" i="1"/>
  <c r="H34" i="1"/>
  <c r="I34" i="1" s="1"/>
  <c r="T33" i="1"/>
  <c r="Q33" i="1"/>
  <c r="T32" i="1"/>
  <c r="Q32" i="1"/>
  <c r="T31" i="1"/>
  <c r="Q31" i="1"/>
  <c r="T28" i="1"/>
  <c r="H28" i="1"/>
  <c r="I28" i="1" s="1"/>
  <c r="T27" i="1"/>
  <c r="Q27" i="1"/>
  <c r="T26" i="1"/>
  <c r="Q26" i="1"/>
  <c r="T25" i="1"/>
  <c r="Q25" i="1"/>
  <c r="T24" i="1"/>
  <c r="Q24" i="1"/>
  <c r="T22" i="1"/>
  <c r="Q22" i="1"/>
  <c r="H22" i="1"/>
  <c r="I22" i="1" s="1"/>
  <c r="H16" i="1"/>
  <c r="Q15" i="1"/>
  <c r="Q14" i="1"/>
  <c r="Q13" i="1"/>
  <c r="T21" i="1"/>
  <c r="Q21" i="1"/>
  <c r="T20" i="1"/>
  <c r="Q20" i="1"/>
  <c r="T19" i="1"/>
  <c r="Q19" i="1"/>
  <c r="T16" i="1"/>
  <c r="Q16" i="1"/>
  <c r="X44" i="1" l="1"/>
  <c r="AB44" i="1"/>
  <c r="AA44" i="1" s="1"/>
  <c r="I16" i="1"/>
  <c r="X16" i="1" s="1"/>
  <c r="X43" i="1"/>
  <c r="X37" i="1"/>
  <c r="X34" i="1"/>
  <c r="X28" i="1"/>
  <c r="X22" i="1"/>
  <c r="Y44" i="1" l="1"/>
  <c r="AC44" i="1" s="1"/>
  <c r="Z44" i="1"/>
  <c r="X62" i="1"/>
  <c r="Y62" i="1" s="1"/>
  <c r="Y43" i="1"/>
  <c r="Z43" i="1"/>
  <c r="Y37" i="1"/>
  <c r="Z37" i="1"/>
  <c r="Y34" i="1"/>
  <c r="Z34" i="1"/>
  <c r="Y28" i="1"/>
  <c r="Z28" i="1"/>
  <c r="Y22" i="1"/>
  <c r="Z22" i="1"/>
  <c r="Y16" i="1"/>
  <c r="Z16" i="1"/>
  <c r="X24" i="1" l="1"/>
  <c r="Y24" i="1" s="1"/>
  <c r="Z62" i="1"/>
  <c r="X63" i="1" s="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T12" i="1"/>
  <c r="T13" i="1"/>
  <c r="T14" i="1"/>
  <c r="T15" i="1"/>
  <c r="Z24" i="1" l="1"/>
  <c r="X25" i="1" s="1"/>
  <c r="Z25" i="1" s="1"/>
  <c r="Y63" i="1"/>
  <c r="Z63" i="1"/>
  <c r="X64" i="1" s="1"/>
  <c r="X40" i="1"/>
  <c r="X32" i="1"/>
  <c r="Y32" i="1" s="1"/>
  <c r="X31" i="1"/>
  <c r="X35" i="1" l="1"/>
  <c r="Y25" i="1"/>
  <c r="Y40" i="1"/>
  <c r="Z40" i="1"/>
  <c r="X41" i="1" s="1"/>
  <c r="Y41" i="1" s="1"/>
  <c r="X26" i="1"/>
  <c r="Z64" i="1"/>
  <c r="Y64" i="1"/>
  <c r="Y31" i="1"/>
  <c r="Z31" i="1"/>
  <c r="Z32" i="1"/>
  <c r="X33" i="1" s="1"/>
  <c r="X19" i="1"/>
  <c r="Y19" i="1" s="1"/>
  <c r="Q12" i="1"/>
  <c r="X65" i="1" l="1"/>
  <c r="X66" i="1"/>
  <c r="Z41" i="1"/>
  <c r="X42" i="1" s="1"/>
  <c r="Y42" i="1" s="1"/>
  <c r="Z35" i="1"/>
  <c r="X36" i="1" s="1"/>
  <c r="Y35" i="1"/>
  <c r="Y26" i="1"/>
  <c r="Z26" i="1"/>
  <c r="X27" i="1" s="1"/>
  <c r="Y27" i="1" s="1"/>
  <c r="Y33" i="1"/>
  <c r="Z33" i="1"/>
  <c r="Z19" i="1"/>
  <c r="X20" i="1" s="1"/>
  <c r="Z20" i="1" s="1"/>
  <c r="X21" i="1" s="1"/>
  <c r="X10" i="1"/>
  <c r="Y10" i="1" s="1"/>
  <c r="Y66" i="1" l="1"/>
  <c r="Z66" i="1"/>
  <c r="Y65" i="1"/>
  <c r="Z65" i="1"/>
  <c r="Y36" i="1"/>
  <c r="Z36" i="1"/>
  <c r="Z42" i="1"/>
  <c r="Z27" i="1"/>
  <c r="Y20" i="1"/>
  <c r="Y21" i="1"/>
  <c r="Z21" i="1"/>
  <c r="Z10" i="1" l="1"/>
  <c r="X12" i="1" l="1"/>
  <c r="Y12" i="1" s="1"/>
  <c r="Z12" i="1" l="1"/>
  <c r="X13" i="1" s="1"/>
  <c r="Z13" i="1" l="1"/>
  <c r="X14" i="1" s="1"/>
  <c r="Y14" i="1" l="1"/>
  <c r="Z14" i="1"/>
  <c r="X15" i="1" s="1"/>
  <c r="Y13" i="1"/>
  <c r="Y15" i="1" l="1"/>
  <c r="Z15" i="1"/>
  <c r="AB63" i="1" l="1"/>
  <c r="AB24" i="1" l="1"/>
  <c r="AA62" i="1"/>
  <c r="AB12" i="1"/>
  <c r="AA63" i="1"/>
  <c r="AB64" i="1"/>
  <c r="AB40" i="1"/>
  <c r="W37" i="19" l="1"/>
  <c r="AI7" i="19"/>
  <c r="W17" i="19"/>
  <c r="W27" i="19"/>
  <c r="Q47" i="19"/>
  <c r="W7" i="19"/>
  <c r="AI17" i="19"/>
  <c r="K47" i="19"/>
  <c r="AI47" i="19"/>
  <c r="Q27" i="19"/>
  <c r="AC27" i="19"/>
  <c r="AC47" i="19"/>
  <c r="AC37" i="19"/>
  <c r="AI37" i="19"/>
  <c r="AC17" i="19"/>
  <c r="K37" i="19"/>
  <c r="AC7" i="19"/>
  <c r="W47" i="19"/>
  <c r="Q37" i="19"/>
  <c r="AI27" i="19"/>
  <c r="Q7" i="19"/>
  <c r="K27" i="19"/>
  <c r="K17" i="19"/>
  <c r="K7" i="19"/>
  <c r="Q17" i="19"/>
  <c r="AA64" i="1"/>
  <c r="AB65" i="1"/>
  <c r="K35" i="19"/>
  <c r="AC25" i="19"/>
  <c r="K45" i="19"/>
  <c r="AI45" i="19"/>
  <c r="W45" i="19"/>
  <c r="Q35" i="19"/>
  <c r="K55" i="19"/>
  <c r="AC15" i="19"/>
  <c r="Q15" i="19"/>
  <c r="AC35" i="19"/>
  <c r="AI35" i="19"/>
  <c r="Q55" i="19"/>
  <c r="AI25" i="19"/>
  <c r="AC62"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D55" i="19"/>
  <c r="R15" i="19"/>
  <c r="AJ35" i="19"/>
  <c r="AC63" i="1"/>
  <c r="X45" i="19"/>
  <c r="AJ15" i="19"/>
  <c r="AJ55" i="19"/>
  <c r="R25" i="19"/>
  <c r="X15" i="19"/>
  <c r="R55" i="19"/>
  <c r="X55" i="19"/>
  <c r="AD15" i="19"/>
  <c r="L35" i="19"/>
  <c r="L15" i="19"/>
  <c r="L45" i="19"/>
  <c r="AD45" i="19"/>
  <c r="L25" i="19"/>
  <c r="AD25" i="19"/>
  <c r="X35" i="19"/>
  <c r="X25" i="19"/>
  <c r="R35" i="19"/>
  <c r="AJ25" i="19"/>
  <c r="AD35" i="19"/>
  <c r="R45" i="19"/>
  <c r="AJ45" i="19"/>
  <c r="L55"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AB19" i="1"/>
  <c r="AB31" i="1"/>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B25" i="1"/>
  <c r="AA24" i="1"/>
  <c r="K23" i="19"/>
  <c r="AI43" i="19"/>
  <c r="AC43" i="19"/>
  <c r="AC53" i="19"/>
  <c r="W43" i="19"/>
  <c r="K13" i="19"/>
  <c r="Q53" i="19"/>
  <c r="AI53" i="19"/>
  <c r="K33" i="19"/>
  <c r="K43" i="19"/>
  <c r="AI33" i="19"/>
  <c r="AC33" i="19"/>
  <c r="Q33" i="19"/>
  <c r="AI23" i="19"/>
  <c r="K53" i="19"/>
  <c r="AC23" i="19"/>
  <c r="AC13" i="19"/>
  <c r="W23" i="19"/>
  <c r="W33" i="19"/>
  <c r="Q13" i="19"/>
  <c r="W13" i="19"/>
  <c r="AI13" i="19"/>
  <c r="Q43" i="19"/>
  <c r="Q23" i="19"/>
  <c r="W53"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AA40" i="1"/>
  <c r="AB42" i="1"/>
  <c r="AA42" i="1" s="1"/>
  <c r="AB41" i="1"/>
  <c r="AA41" i="1" s="1"/>
  <c r="AB13" i="1"/>
  <c r="AA13" i="1" s="1"/>
  <c r="AA12" i="1"/>
  <c r="AB14"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A14" i="1" l="1"/>
  <c r="AB15" i="1"/>
  <c r="AA15" i="1" s="1"/>
  <c r="R40" i="19"/>
  <c r="AD10" i="19"/>
  <c r="X40" i="19"/>
  <c r="AJ10" i="19"/>
  <c r="R50" i="19"/>
  <c r="X10" i="19"/>
  <c r="R30" i="19"/>
  <c r="L10" i="19"/>
  <c r="L50" i="19"/>
  <c r="AJ20" i="19"/>
  <c r="AJ40" i="19"/>
  <c r="AD30" i="19"/>
  <c r="R20" i="19"/>
  <c r="AD50" i="19"/>
  <c r="AJ30" i="19"/>
  <c r="AJ50" i="19"/>
  <c r="X30" i="19"/>
  <c r="AD20" i="19"/>
  <c r="L40" i="19"/>
  <c r="X50" i="19"/>
  <c r="X20" i="19"/>
  <c r="AD40" i="19"/>
  <c r="R10" i="19"/>
  <c r="L30" i="19"/>
  <c r="L20" i="19"/>
  <c r="AA65" i="1"/>
  <c r="AB66" i="1"/>
  <c r="AA66" i="1" s="1"/>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B26" i="1"/>
  <c r="AA26" i="1" s="1"/>
  <c r="AA25" i="1"/>
  <c r="AB27" i="1"/>
  <c r="AA27" i="1" s="1"/>
  <c r="AJ43" i="19"/>
  <c r="AD33" i="19"/>
  <c r="X33" i="19"/>
  <c r="X13" i="19"/>
  <c r="AD43" i="19"/>
  <c r="L43" i="19"/>
  <c r="X23" i="19"/>
  <c r="R33" i="19"/>
  <c r="R43" i="19"/>
  <c r="AD53" i="19"/>
  <c r="AJ13" i="19"/>
  <c r="R23" i="19"/>
  <c r="R13" i="19"/>
  <c r="AJ53" i="19"/>
  <c r="L33" i="19"/>
  <c r="L23" i="19"/>
  <c r="X43" i="19"/>
  <c r="X53" i="19"/>
  <c r="AD13" i="19"/>
  <c r="L53" i="19"/>
  <c r="L13" i="19"/>
  <c r="AD23" i="19"/>
  <c r="AJ33" i="19"/>
  <c r="AJ23" i="19"/>
  <c r="R53" i="19"/>
  <c r="AA19" i="1"/>
  <c r="AB20" i="1"/>
  <c r="M55" i="19"/>
  <c r="AK15" i="19"/>
  <c r="AE25" i="19"/>
  <c r="AC64" i="1"/>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4"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1"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AC13" i="1"/>
  <c r="O11" i="19"/>
  <c r="O21" i="19"/>
  <c r="O51" i="19"/>
  <c r="AA31" i="19"/>
  <c r="AM31" i="19"/>
  <c r="AG51" i="19"/>
  <c r="AA41" i="19"/>
  <c r="AM11" i="19"/>
  <c r="U21" i="19"/>
  <c r="AG41" i="19"/>
  <c r="AM21" i="19"/>
  <c r="AM51" i="19"/>
  <c r="O41" i="19"/>
  <c r="U11" i="19"/>
  <c r="AG31" i="19"/>
  <c r="U41" i="19"/>
  <c r="AC42" i="1"/>
  <c r="AG11" i="19"/>
  <c r="AM41" i="19"/>
  <c r="AA21" i="19"/>
  <c r="AA51" i="19"/>
  <c r="U51" i="19"/>
  <c r="U31" i="19"/>
  <c r="AA11" i="19"/>
  <c r="AG21" i="19"/>
  <c r="O31" i="19"/>
  <c r="AA31" i="1"/>
  <c r="AB32" i="1"/>
  <c r="AA32" i="1" s="1"/>
  <c r="AB33" i="1"/>
  <c r="AA33" i="1" s="1"/>
  <c r="AJ46" i="19"/>
  <c r="AD46" i="19"/>
  <c r="L36" i="19"/>
  <c r="X16" i="19"/>
  <c r="AJ26" i="19"/>
  <c r="L46" i="19"/>
  <c r="X6" i="19"/>
  <c r="R36" i="19"/>
  <c r="X36" i="19"/>
  <c r="R6" i="19"/>
  <c r="AJ6" i="19"/>
  <c r="AD36" i="19"/>
  <c r="R46" i="19"/>
  <c r="AD26" i="19"/>
  <c r="L16" i="19"/>
  <c r="AD16" i="19"/>
  <c r="AC12" i="1"/>
  <c r="X46" i="19"/>
  <c r="X26" i="19"/>
  <c r="AJ36" i="19"/>
  <c r="R26" i="19"/>
  <c r="AD6" i="19"/>
  <c r="L6" i="19"/>
  <c r="L26" i="19"/>
  <c r="R16" i="19"/>
  <c r="AJ16" i="19"/>
  <c r="AB35" i="1"/>
  <c r="AE11" i="19"/>
  <c r="Y41" i="19"/>
  <c r="M41" i="19"/>
  <c r="Y21" i="19"/>
  <c r="AK41" i="19"/>
  <c r="S31" i="19"/>
  <c r="M31" i="19"/>
  <c r="M51" i="19"/>
  <c r="Y51" i="19"/>
  <c r="AK21" i="19"/>
  <c r="AK31" i="19"/>
  <c r="Y11" i="19"/>
  <c r="AE41" i="19"/>
  <c r="AE21" i="19"/>
  <c r="S51" i="19"/>
  <c r="AE51" i="19"/>
  <c r="AK51" i="19"/>
  <c r="M21" i="19"/>
  <c r="AE31" i="19"/>
  <c r="AC40" i="1"/>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A35" i="1" l="1"/>
  <c r="AB36" i="1"/>
  <c r="AA36" i="1" s="1"/>
  <c r="AG39" i="19"/>
  <c r="AG29" i="19"/>
  <c r="AM19" i="19"/>
  <c r="O39" i="19"/>
  <c r="AC33"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C19"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5" i="1"/>
  <c r="AE28" i="19"/>
  <c r="AA55" i="19"/>
  <c r="O45" i="19"/>
  <c r="AA15" i="19"/>
  <c r="AM55" i="19"/>
  <c r="O55" i="19"/>
  <c r="AG35" i="19"/>
  <c r="AM25" i="19"/>
  <c r="AM35" i="19"/>
  <c r="AA25" i="19"/>
  <c r="AM45" i="19"/>
  <c r="AG25" i="19"/>
  <c r="AA35" i="19"/>
  <c r="O25" i="19"/>
  <c r="U25" i="19"/>
  <c r="AG45" i="19"/>
  <c r="U35" i="19"/>
  <c r="AA45" i="19"/>
  <c r="AM15" i="19"/>
  <c r="U45" i="19"/>
  <c r="O35" i="19"/>
  <c r="O15" i="19"/>
  <c r="AC66" i="1"/>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2" i="1"/>
  <c r="T19" i="19"/>
  <c r="AL49" i="19"/>
  <c r="T29" i="19"/>
  <c r="AF29" i="19"/>
  <c r="T18" i="19"/>
  <c r="N48" i="19"/>
  <c r="N8" i="19"/>
  <c r="T28" i="19"/>
  <c r="AF38" i="19"/>
  <c r="Z28" i="19"/>
  <c r="Z18" i="19"/>
  <c r="AF8" i="19"/>
  <c r="AC26"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C65" i="1"/>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1" i="1"/>
  <c r="M9" i="19"/>
  <c r="Y29" i="19"/>
  <c r="AM46" i="19"/>
  <c r="U36" i="19"/>
  <c r="AG16" i="19"/>
  <c r="O6" i="19"/>
  <c r="AA36" i="19"/>
  <c r="AM16" i="19"/>
  <c r="U6" i="19"/>
  <c r="AG46" i="19"/>
  <c r="AA16" i="19"/>
  <c r="AC15" i="1"/>
  <c r="AA6" i="19"/>
  <c r="AG6" i="19"/>
  <c r="AA46" i="19"/>
  <c r="AM26" i="19"/>
  <c r="U16" i="19"/>
  <c r="O36" i="19"/>
  <c r="U26" i="19"/>
  <c r="O46" i="19"/>
  <c r="AA26" i="19"/>
  <c r="AM6" i="19"/>
  <c r="U46" i="19"/>
  <c r="AG26" i="19"/>
  <c r="O16" i="19"/>
  <c r="AG36" i="19"/>
  <c r="O26" i="19"/>
  <c r="AM36" i="19"/>
  <c r="AB21" i="1"/>
  <c r="AA21" i="1" s="1"/>
  <c r="AA20" i="1"/>
  <c r="O8" i="19"/>
  <c r="AA48" i="19"/>
  <c r="AM38" i="19"/>
  <c r="U48" i="19"/>
  <c r="AA18" i="19"/>
  <c r="AG18" i="19"/>
  <c r="AG48" i="19"/>
  <c r="AM18" i="19"/>
  <c r="AA28" i="19"/>
  <c r="AG28" i="19"/>
  <c r="AA8" i="19"/>
  <c r="U18" i="19"/>
  <c r="AG38" i="19"/>
  <c r="U38" i="19"/>
  <c r="AM8" i="19"/>
  <c r="AA38" i="19"/>
  <c r="AM48" i="19"/>
  <c r="U28" i="19"/>
  <c r="O38" i="19"/>
  <c r="U8" i="19"/>
  <c r="AG8" i="19"/>
  <c r="AC27" i="1"/>
  <c r="O18" i="19"/>
  <c r="O28" i="19"/>
  <c r="O48" i="19"/>
  <c r="AM28" i="19"/>
  <c r="AF6" i="19"/>
  <c r="N46" i="19"/>
  <c r="Z26" i="19"/>
  <c r="AL6" i="19"/>
  <c r="AL36" i="19"/>
  <c r="AF26" i="19"/>
  <c r="Z6" i="19"/>
  <c r="T26" i="19"/>
  <c r="Z46" i="19"/>
  <c r="AF46" i="19"/>
  <c r="T46" i="19"/>
  <c r="T6" i="19"/>
  <c r="AF36" i="19"/>
  <c r="N26" i="19"/>
  <c r="Z16" i="19"/>
  <c r="AL26" i="19"/>
  <c r="Z36" i="19"/>
  <c r="N36" i="19"/>
  <c r="AL46" i="19"/>
  <c r="T36" i="19"/>
  <c r="AF16" i="19"/>
  <c r="N6" i="19"/>
  <c r="N16" i="19"/>
  <c r="AC14"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T53" i="19"/>
  <c r="AL33" i="19"/>
  <c r="T13" i="19"/>
  <c r="Z33" i="19"/>
  <c r="Z47" i="19"/>
  <c r="T7" i="19"/>
  <c r="AL37" i="19"/>
  <c r="T17" i="19"/>
  <c r="Z17" i="19"/>
  <c r="AF7" i="19"/>
  <c r="AF37" i="19"/>
  <c r="N17" i="19"/>
  <c r="AF27" i="19"/>
  <c r="AC20"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36"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1" i="1"/>
  <c r="AA17" i="19"/>
  <c r="O7" i="19"/>
  <c r="AA37" i="19"/>
  <c r="AA27" i="19"/>
  <c r="AM27" i="19"/>
  <c r="U17" i="19"/>
  <c r="U47" i="19"/>
  <c r="AG17" i="19"/>
  <c r="O47" i="19"/>
  <c r="Z40" i="19"/>
  <c r="AC35"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Z42" i="18" l="1"/>
  <c r="T18" i="18"/>
  <c r="AF34" i="18"/>
  <c r="AF42" i="18"/>
  <c r="N42" i="18"/>
  <c r="Z18" i="18"/>
  <c r="AL10" i="18"/>
  <c r="AL26" i="18"/>
  <c r="AF26" i="18"/>
  <c r="Z10" i="18"/>
  <c r="N18" i="18"/>
  <c r="T26" i="18"/>
  <c r="AF10" i="18"/>
  <c r="T34" i="18"/>
  <c r="N26" i="18"/>
  <c r="AL18" i="18"/>
  <c r="N10" i="18"/>
  <c r="AF18" i="18"/>
  <c r="Z26" i="18"/>
  <c r="AL34" i="18"/>
  <c r="Z34" i="18"/>
  <c r="T10" i="18"/>
  <c r="AL42" i="18"/>
  <c r="N34" i="18"/>
  <c r="T42" i="18"/>
  <c r="AH34" i="19" l="1"/>
  <c r="V14" i="19"/>
  <c r="J14" i="19"/>
  <c r="AB34" i="19"/>
  <c r="V44" i="19"/>
  <c r="J44" i="19"/>
  <c r="AB44" i="19"/>
  <c r="P54" i="19"/>
  <c r="AB54" i="19"/>
  <c r="J54" i="19"/>
  <c r="AH24" i="19"/>
  <c r="P14" i="19"/>
  <c r="P34" i="19"/>
  <c r="J24" i="19"/>
  <c r="AH14" i="19"/>
  <c r="AH54" i="19"/>
  <c r="AH44" i="19"/>
  <c r="V34" i="19"/>
  <c r="V24" i="19"/>
  <c r="J34" i="19"/>
  <c r="P44" i="19"/>
  <c r="V54" i="19"/>
  <c r="AB24" i="19"/>
  <c r="AB14" i="19"/>
  <c r="P24" i="19"/>
  <c r="V25" i="19"/>
  <c r="V45" i="19"/>
  <c r="J15" i="19"/>
  <c r="AB45" i="19"/>
  <c r="AH25" i="19"/>
  <c r="AH55" i="19"/>
  <c r="AB15" i="19"/>
  <c r="P15" i="19"/>
  <c r="P45" i="19"/>
  <c r="V15" i="19"/>
  <c r="J35" i="19"/>
  <c r="AH45" i="19"/>
  <c r="J25" i="19"/>
  <c r="AB35" i="19"/>
  <c r="AH15" i="19"/>
  <c r="V35" i="19"/>
  <c r="J55" i="19"/>
  <c r="AB55" i="19"/>
  <c r="AB25" i="19"/>
  <c r="AH35" i="19"/>
  <c r="P55" i="19"/>
  <c r="J45" i="19"/>
  <c r="P25" i="19"/>
  <c r="P35" i="19"/>
  <c r="V55" i="19"/>
  <c r="W11" i="19" l="1"/>
  <c r="AC41" i="19"/>
  <c r="K21" i="19"/>
  <c r="K51" i="19"/>
  <c r="Q51" i="19"/>
  <c r="AC21" i="19"/>
  <c r="AI31" i="19"/>
  <c r="Q21" i="19"/>
  <c r="AI41" i="19"/>
  <c r="Q11" i="19"/>
  <c r="W21" i="19"/>
  <c r="K31" i="19"/>
  <c r="Q41" i="19"/>
  <c r="AC11" i="19"/>
  <c r="W51" i="19"/>
  <c r="K11" i="19"/>
  <c r="AI51" i="19"/>
  <c r="AC31" i="19"/>
  <c r="AI11" i="19"/>
  <c r="W41" i="19"/>
  <c r="Q31" i="19"/>
  <c r="AC51" i="19"/>
  <c r="K41" i="19"/>
  <c r="AI21" i="19"/>
  <c r="W31" i="19"/>
  <c r="AD31" i="19"/>
  <c r="L21" i="19"/>
  <c r="R51" i="19"/>
  <c r="L51" i="19"/>
  <c r="L41" i="19"/>
  <c r="R41" i="19"/>
  <c r="AD11" i="19"/>
  <c r="R21" i="19"/>
  <c r="L11" i="19"/>
  <c r="X31" i="19"/>
  <c r="AJ51" i="19"/>
  <c r="R11" i="19"/>
  <c r="AJ31" i="19"/>
  <c r="L31" i="19"/>
  <c r="AD21" i="19"/>
  <c r="AD41" i="19"/>
  <c r="X51" i="19"/>
  <c r="X11" i="19"/>
  <c r="AJ21" i="19"/>
  <c r="AJ11" i="19"/>
  <c r="X21" i="19"/>
  <c r="X41" i="19"/>
  <c r="AJ41" i="19"/>
  <c r="R31" i="19"/>
  <c r="AD51" i="19"/>
  <c r="AD29" i="19"/>
  <c r="L49" i="19"/>
  <c r="L39" i="19"/>
  <c r="L29" i="19"/>
  <c r="AD49" i="19"/>
  <c r="AD19" i="19"/>
  <c r="X19" i="19"/>
  <c r="R19" i="19"/>
  <c r="R49" i="19"/>
  <c r="AJ39" i="19"/>
  <c r="R39" i="19"/>
  <c r="X29" i="19"/>
  <c r="X9" i="19"/>
  <c r="R9" i="19"/>
  <c r="X39" i="19"/>
  <c r="AJ29" i="19"/>
  <c r="AJ19" i="19"/>
  <c r="AD9" i="19"/>
  <c r="X49" i="19"/>
  <c r="L9" i="19"/>
  <c r="AJ9" i="19"/>
  <c r="AD39" i="19"/>
  <c r="AJ49" i="19"/>
  <c r="R29" i="19"/>
  <c r="L19" i="19"/>
  <c r="Q49" i="19"/>
  <c r="K9" i="19"/>
  <c r="K49" i="19"/>
  <c r="W9" i="19"/>
  <c r="W49" i="19"/>
  <c r="W19" i="19"/>
  <c r="Q19" i="19"/>
  <c r="K39" i="19"/>
  <c r="AC9" i="19"/>
  <c r="AI39" i="19"/>
  <c r="Q9" i="19"/>
  <c r="AC29" i="19"/>
  <c r="AC39" i="19"/>
  <c r="AI9" i="19"/>
  <c r="K29" i="19"/>
  <c r="AI29" i="19"/>
  <c r="AI19" i="19"/>
  <c r="W29" i="19"/>
  <c r="Q29" i="19"/>
  <c r="AC49" i="19"/>
  <c r="W39" i="19"/>
  <c r="AI49" i="19"/>
  <c r="AC19" i="19"/>
  <c r="K19" i="19"/>
  <c r="Q39" i="19"/>
  <c r="B223" i="13"/>
  <c r="B222" i="13"/>
  <c r="K52" i="1" l="1"/>
  <c r="L52" i="1" s="1"/>
  <c r="K49" i="1"/>
  <c r="L49" i="1" s="1"/>
  <c r="K37" i="1"/>
  <c r="L37" i="1" s="1"/>
  <c r="K22" i="1"/>
  <c r="L22" i="1" s="1"/>
  <c r="K16" i="1"/>
  <c r="L16" i="1" s="1"/>
  <c r="K10" i="1"/>
  <c r="L10" i="1" s="1"/>
  <c r="K43" i="1"/>
  <c r="L43" i="1" s="1"/>
  <c r="K28" i="1"/>
  <c r="L28" i="1" s="1"/>
  <c r="K61" i="1"/>
  <c r="L61" i="1" s="1"/>
  <c r="K34" i="1"/>
  <c r="L34" i="1" s="1"/>
  <c r="P34" i="18" l="1"/>
  <c r="AH42" i="18"/>
  <c r="J10" i="18"/>
  <c r="V18" i="18"/>
  <c r="AB18" i="18"/>
  <c r="AB26" i="18"/>
  <c r="AB10" i="18"/>
  <c r="AB42" i="18"/>
  <c r="AH26" i="18"/>
  <c r="J18" i="18"/>
  <c r="AH34" i="18"/>
  <c r="V26" i="18"/>
  <c r="N43" i="1"/>
  <c r="J34" i="18"/>
  <c r="P10" i="18"/>
  <c r="AB34" i="18"/>
  <c r="P26" i="18"/>
  <c r="V34" i="18"/>
  <c r="V10" i="18"/>
  <c r="J26" i="18"/>
  <c r="M43" i="1"/>
  <c r="AB43" i="1" s="1"/>
  <c r="AA43" i="1" s="1"/>
  <c r="P42" i="18"/>
  <c r="AH18" i="18"/>
  <c r="AH10" i="18"/>
  <c r="J42" i="18"/>
  <c r="V42" i="18"/>
  <c r="P18" i="18"/>
  <c r="J14" i="18"/>
  <c r="M10" i="1"/>
  <c r="AB10" i="1" s="1"/>
  <c r="AA10" i="1" s="1"/>
  <c r="P30" i="18"/>
  <c r="P14" i="18"/>
  <c r="AB22" i="18"/>
  <c r="AH30" i="18"/>
  <c r="AH22" i="18"/>
  <c r="P22" i="18"/>
  <c r="J6" i="18"/>
  <c r="V22" i="18"/>
  <c r="V30" i="18"/>
  <c r="J38" i="18"/>
  <c r="P6" i="18"/>
  <c r="N10" i="1"/>
  <c r="V14" i="18"/>
  <c r="AB14" i="18"/>
  <c r="AH6" i="18"/>
  <c r="AB38" i="18"/>
  <c r="V6" i="18"/>
  <c r="AB6" i="18"/>
  <c r="V38" i="18"/>
  <c r="J30" i="18"/>
  <c r="AB30" i="18"/>
  <c r="AH14" i="18"/>
  <c r="P38" i="18"/>
  <c r="J22" i="18"/>
  <c r="AH38" i="18"/>
  <c r="X6" i="18"/>
  <c r="N16" i="1"/>
  <c r="AD6" i="18"/>
  <c r="L38" i="18"/>
  <c r="AJ30" i="18"/>
  <c r="AD22" i="18"/>
  <c r="AD30" i="18"/>
  <c r="AD14" i="18"/>
  <c r="R22" i="18"/>
  <c r="M16" i="1"/>
  <c r="AB16" i="1" s="1"/>
  <c r="AA16" i="1" s="1"/>
  <c r="AJ38" i="18"/>
  <c r="R6" i="18"/>
  <c r="AJ6" i="18"/>
  <c r="L6" i="18"/>
  <c r="X14" i="18"/>
  <c r="AJ22" i="18"/>
  <c r="R14" i="18"/>
  <c r="R30" i="18"/>
  <c r="L30" i="18"/>
  <c r="X30" i="18"/>
  <c r="X22" i="18"/>
  <c r="R38" i="18"/>
  <c r="L14" i="18"/>
  <c r="X38" i="18"/>
  <c r="AJ14" i="18"/>
  <c r="L22" i="18"/>
  <c r="AD38" i="18"/>
  <c r="AB24" i="18"/>
  <c r="P16" i="18"/>
  <c r="AH40" i="18"/>
  <c r="V16" i="18"/>
  <c r="P40" i="18"/>
  <c r="J8" i="18"/>
  <c r="N28" i="1"/>
  <c r="M28" i="1"/>
  <c r="AB28" i="1" s="1"/>
  <c r="AA28" i="1" s="1"/>
  <c r="V32" i="18"/>
  <c r="AB32" i="18"/>
  <c r="AH32" i="18"/>
  <c r="J16" i="18"/>
  <c r="AH16" i="18"/>
  <c r="AB8" i="18"/>
  <c r="V40" i="18"/>
  <c r="P32" i="18"/>
  <c r="AB16" i="18"/>
  <c r="J24" i="18"/>
  <c r="J40" i="18"/>
  <c r="V24" i="18"/>
  <c r="V8" i="18"/>
  <c r="J32" i="18"/>
  <c r="AB40" i="18"/>
  <c r="P24" i="18"/>
  <c r="AH24" i="18"/>
  <c r="P8" i="18"/>
  <c r="AH8" i="18"/>
  <c r="AL14" i="18"/>
  <c r="N38" i="18"/>
  <c r="Z30" i="18"/>
  <c r="N22" i="18"/>
  <c r="AL30" i="18"/>
  <c r="AL6" i="18"/>
  <c r="T30" i="18"/>
  <c r="T14" i="18"/>
  <c r="N22" i="1"/>
  <c r="AL22" i="18"/>
  <c r="Z14" i="18"/>
  <c r="AL38" i="18"/>
  <c r="AF22" i="18"/>
  <c r="T6" i="18"/>
  <c r="Z38" i="18"/>
  <c r="T22" i="18"/>
  <c r="N14" i="18"/>
  <c r="N6" i="18"/>
  <c r="AF14" i="18"/>
  <c r="N30" i="18"/>
  <c r="Z6" i="18"/>
  <c r="AF6" i="18"/>
  <c r="AF30" i="18"/>
  <c r="T38" i="18"/>
  <c r="AF38" i="18"/>
  <c r="Z22" i="18"/>
  <c r="M22" i="1"/>
  <c r="AB22" i="1" s="1"/>
  <c r="AA22" i="1" s="1"/>
  <c r="P28" i="18"/>
  <c r="P36" i="18"/>
  <c r="AB20" i="18"/>
  <c r="N61" i="1"/>
  <c r="AB44" i="18"/>
  <c r="AB36" i="18"/>
  <c r="AH20" i="18"/>
  <c r="AH12" i="18"/>
  <c r="AH36" i="18"/>
  <c r="V12" i="18"/>
  <c r="J36" i="18"/>
  <c r="P12" i="18"/>
  <c r="V44" i="18"/>
  <c r="AH28" i="18"/>
  <c r="V36" i="18"/>
  <c r="AH44" i="18"/>
  <c r="J28" i="18"/>
  <c r="P44" i="18"/>
  <c r="V20" i="18"/>
  <c r="AB12" i="18"/>
  <c r="J20" i="18"/>
  <c r="M61" i="1"/>
  <c r="J44" i="18"/>
  <c r="P20" i="18"/>
  <c r="V28" i="18"/>
  <c r="J12" i="18"/>
  <c r="AB28" i="18"/>
  <c r="AF32" i="18"/>
  <c r="T24" i="18"/>
  <c r="N24" i="18"/>
  <c r="T40" i="18"/>
  <c r="AL24" i="18"/>
  <c r="T32" i="18"/>
  <c r="N37" i="1"/>
  <c r="Z40" i="18"/>
  <c r="AF40" i="18"/>
  <c r="AL8" i="18"/>
  <c r="AL32" i="18"/>
  <c r="Z24" i="18"/>
  <c r="M37" i="1"/>
  <c r="AB37" i="1" s="1"/>
  <c r="AA37" i="1" s="1"/>
  <c r="Z32" i="18"/>
  <c r="T16" i="18"/>
  <c r="N16" i="18"/>
  <c r="Z8" i="18"/>
  <c r="AL16" i="18"/>
  <c r="N32" i="18"/>
  <c r="AF8" i="18"/>
  <c r="N8" i="18"/>
  <c r="AF16" i="18"/>
  <c r="AF24" i="18"/>
  <c r="T8" i="18"/>
  <c r="AL40" i="18"/>
  <c r="N40" i="18"/>
  <c r="Z16" i="18"/>
  <c r="R8" i="18"/>
  <c r="X24" i="18"/>
  <c r="X32" i="18"/>
  <c r="AD24" i="18"/>
  <c r="AJ8" i="18"/>
  <c r="AJ40" i="18"/>
  <c r="AJ16" i="18"/>
  <c r="AJ32" i="18"/>
  <c r="M34" i="1"/>
  <c r="AB34" i="1" s="1"/>
  <c r="AA34" i="1" s="1"/>
  <c r="R16" i="18"/>
  <c r="L16" i="18"/>
  <c r="AD8" i="18"/>
  <c r="R40" i="18"/>
  <c r="AD40" i="18"/>
  <c r="R24" i="18"/>
  <c r="X40" i="18"/>
  <c r="L40" i="18"/>
  <c r="AD32" i="18"/>
  <c r="L8" i="18"/>
  <c r="N34" i="1"/>
  <c r="X16" i="18"/>
  <c r="AD16" i="18"/>
  <c r="AJ24" i="18"/>
  <c r="R32" i="18"/>
  <c r="L32" i="18"/>
  <c r="L24" i="18"/>
  <c r="X8" i="18"/>
  <c r="M49" i="1"/>
  <c r="AB49" i="1" s="1"/>
  <c r="AA49" i="1" s="1"/>
  <c r="N49" i="1"/>
  <c r="X18" i="18"/>
  <c r="L18" i="18"/>
  <c r="X26" i="18"/>
  <c r="X42" i="18"/>
  <c r="X34" i="18"/>
  <c r="AJ26" i="18"/>
  <c r="AJ18" i="18"/>
  <c r="R26" i="18"/>
  <c r="AD34" i="18"/>
  <c r="X10" i="18"/>
  <c r="AD18" i="18"/>
  <c r="R42" i="18"/>
  <c r="AD10" i="18"/>
  <c r="R18" i="18"/>
  <c r="R34" i="18"/>
  <c r="AD26" i="18"/>
  <c r="AJ10" i="18"/>
  <c r="L34" i="18"/>
  <c r="L26" i="18"/>
  <c r="L10" i="18"/>
  <c r="AD42" i="18"/>
  <c r="AJ42" i="18"/>
  <c r="L42" i="18"/>
  <c r="AJ34" i="18"/>
  <c r="R10" i="18"/>
  <c r="M52" i="1"/>
  <c r="AB52" i="1" s="1"/>
  <c r="AA52" i="1" s="1"/>
  <c r="N52" i="1"/>
  <c r="AH31" i="19" l="1"/>
  <c r="J51" i="19"/>
  <c r="J41" i="19"/>
  <c r="AH21" i="19"/>
  <c r="J21" i="19"/>
  <c r="P51" i="19"/>
  <c r="J11" i="19"/>
  <c r="AB21" i="19"/>
  <c r="AH41" i="19"/>
  <c r="AC37" i="1"/>
  <c r="AB31" i="19"/>
  <c r="V11" i="19"/>
  <c r="P21" i="19"/>
  <c r="V31" i="19"/>
  <c r="V51" i="19"/>
  <c r="P41" i="19"/>
  <c r="AB11" i="19"/>
  <c r="J31" i="19"/>
  <c r="P11" i="19"/>
  <c r="P31" i="19"/>
  <c r="V41" i="19"/>
  <c r="AH11" i="19"/>
  <c r="AB51" i="19"/>
  <c r="AH51" i="19"/>
  <c r="AB41" i="19"/>
  <c r="V21" i="19"/>
  <c r="V28" i="19"/>
  <c r="J28" i="19"/>
  <c r="J18" i="19"/>
  <c r="P28" i="19"/>
  <c r="V38" i="19"/>
  <c r="AH8" i="19"/>
  <c r="AB8" i="19"/>
  <c r="V48" i="19"/>
  <c r="P18" i="19"/>
  <c r="P38" i="19"/>
  <c r="AB38" i="19"/>
  <c r="AH18" i="19"/>
  <c r="J48" i="19"/>
  <c r="P48" i="19"/>
  <c r="P8" i="19"/>
  <c r="J38" i="19"/>
  <c r="J8" i="19"/>
  <c r="V18" i="19"/>
  <c r="V8" i="19"/>
  <c r="AB18" i="19"/>
  <c r="AB28" i="19"/>
  <c r="AH48" i="19"/>
  <c r="AC22" i="1"/>
  <c r="AH28" i="19"/>
  <c r="AB48" i="19"/>
  <c r="AH38" i="19"/>
  <c r="V30" i="19"/>
  <c r="V40" i="19"/>
  <c r="AH50" i="19"/>
  <c r="AB20" i="19"/>
  <c r="AB30" i="19"/>
  <c r="P50" i="19"/>
  <c r="P10" i="19"/>
  <c r="AB50" i="19"/>
  <c r="V10" i="19"/>
  <c r="AH30" i="19"/>
  <c r="AH40" i="19"/>
  <c r="J30" i="19"/>
  <c r="V50" i="19"/>
  <c r="J10" i="19"/>
  <c r="J20" i="19"/>
  <c r="P40" i="19"/>
  <c r="P30" i="19"/>
  <c r="AH10" i="19"/>
  <c r="J40" i="19"/>
  <c r="AB40" i="19"/>
  <c r="AC34" i="1"/>
  <c r="P20" i="19"/>
  <c r="AB10" i="19"/>
  <c r="J50" i="19"/>
  <c r="AH20" i="19"/>
  <c r="V20" i="19"/>
  <c r="AC49" i="1"/>
  <c r="AH23" i="19"/>
  <c r="J53" i="19"/>
  <c r="J13" i="19"/>
  <c r="AB23" i="19"/>
  <c r="AB53" i="19"/>
  <c r="V43" i="19"/>
  <c r="AH33" i="19"/>
  <c r="V23" i="19"/>
  <c r="V53" i="19"/>
  <c r="AB13" i="19"/>
  <c r="P53" i="19"/>
  <c r="P23" i="19"/>
  <c r="V13" i="19"/>
  <c r="J33" i="19"/>
  <c r="AB33" i="19"/>
  <c r="P43" i="19"/>
  <c r="AH53" i="19"/>
  <c r="AB43" i="19"/>
  <c r="J43" i="19"/>
  <c r="J23" i="19"/>
  <c r="P13" i="19"/>
  <c r="AH13" i="19"/>
  <c r="V33" i="19"/>
  <c r="AH43" i="19"/>
  <c r="P33" i="19"/>
  <c r="AH46" i="19"/>
  <c r="V26" i="19"/>
  <c r="AB36" i="19"/>
  <c r="J16" i="19"/>
  <c r="AB46" i="19"/>
  <c r="AH36" i="19"/>
  <c r="AB6" i="19"/>
  <c r="J6" i="19"/>
  <c r="P26" i="19"/>
  <c r="P36" i="19"/>
  <c r="V6" i="19"/>
  <c r="P46" i="19"/>
  <c r="V16" i="19"/>
  <c r="J36" i="19"/>
  <c r="P16" i="19"/>
  <c r="V36" i="19"/>
  <c r="J26" i="19"/>
  <c r="AB26" i="19"/>
  <c r="P6" i="19"/>
  <c r="AB16" i="19"/>
  <c r="AC10" i="1"/>
  <c r="J46" i="19"/>
  <c r="AH6" i="19"/>
  <c r="AH26" i="19"/>
  <c r="AH16" i="19"/>
  <c r="V46" i="19"/>
  <c r="AB12" i="19"/>
  <c r="AH32" i="19"/>
  <c r="AB52" i="19"/>
  <c r="AH52" i="19"/>
  <c r="P42" i="19"/>
  <c r="P32" i="19"/>
  <c r="V22" i="19"/>
  <c r="J22" i="19"/>
  <c r="J12" i="19"/>
  <c r="AB22" i="19"/>
  <c r="V52" i="19"/>
  <c r="AB32" i="19"/>
  <c r="V32" i="19"/>
  <c r="J42" i="19"/>
  <c r="AH22" i="19"/>
  <c r="P52" i="19"/>
  <c r="P22" i="19"/>
  <c r="J52" i="19"/>
  <c r="V12" i="19"/>
  <c r="AB42" i="19"/>
  <c r="P12" i="19"/>
  <c r="J32" i="19"/>
  <c r="AH12" i="19"/>
  <c r="V42" i="19"/>
  <c r="AH42" i="19"/>
  <c r="AC43" i="1"/>
  <c r="AC52" i="1"/>
  <c r="AK13" i="19"/>
  <c r="AK43" i="19"/>
  <c r="Y53" i="19"/>
  <c r="S43" i="19"/>
  <c r="AK23" i="19"/>
  <c r="S53" i="19"/>
  <c r="AK33" i="19"/>
  <c r="Y33" i="19"/>
  <c r="M23" i="19"/>
  <c r="Y23" i="19"/>
  <c r="M33" i="19"/>
  <c r="AK53" i="19"/>
  <c r="AE13" i="19"/>
  <c r="Y43" i="19"/>
  <c r="AE33" i="19"/>
  <c r="S23" i="19"/>
  <c r="M53" i="19"/>
  <c r="M43" i="19"/>
  <c r="AE53" i="19"/>
  <c r="Y13" i="19"/>
  <c r="AE43" i="19"/>
  <c r="S13" i="19"/>
  <c r="AE23" i="19"/>
  <c r="S33" i="19"/>
  <c r="M13" i="19"/>
  <c r="AH7" i="19"/>
  <c r="AH47" i="19"/>
  <c r="AB27" i="19"/>
  <c r="AH17" i="19"/>
  <c r="V17" i="19"/>
  <c r="J27" i="19"/>
  <c r="AB47" i="19"/>
  <c r="AH37" i="19"/>
  <c r="AB37" i="19"/>
  <c r="AB17" i="19"/>
  <c r="P37" i="19"/>
  <c r="P47" i="19"/>
  <c r="J7" i="19"/>
  <c r="AB7" i="19"/>
  <c r="J37" i="19"/>
  <c r="V7" i="19"/>
  <c r="J17" i="19"/>
  <c r="P7" i="19"/>
  <c r="P27" i="19"/>
  <c r="AC16" i="1"/>
  <c r="P17" i="19"/>
  <c r="V37" i="19"/>
  <c r="AH27" i="19"/>
  <c r="J47" i="19"/>
  <c r="V47" i="19"/>
  <c r="V27" i="19"/>
  <c r="V9" i="19"/>
  <c r="J9" i="19"/>
  <c r="P49" i="19"/>
  <c r="AH49" i="19"/>
  <c r="P9" i="19"/>
  <c r="AB49" i="19"/>
  <c r="AH39" i="19"/>
  <c r="P39" i="19"/>
  <c r="J19" i="19"/>
  <c r="V29" i="19"/>
  <c r="V19" i="19"/>
  <c r="J49" i="19"/>
  <c r="AH29" i="19"/>
  <c r="AB19" i="19"/>
  <c r="J29" i="19"/>
  <c r="AB29" i="19"/>
  <c r="V49" i="19"/>
  <c r="V39" i="19"/>
  <c r="J39" i="19"/>
  <c r="AC28" i="1"/>
  <c r="AB9" i="19"/>
  <c r="AH9" i="19"/>
  <c r="AH19" i="19"/>
  <c r="P19" i="19"/>
  <c r="AB39" i="19"/>
  <c r="P29" i="19"/>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<sst xmlns="http://schemas.openxmlformats.org/spreadsheetml/2006/main" count="530" uniqueCount="291">
  <si>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</si>
  <si>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</si>
  <si>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</si>
  <si>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</si>
  <si>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</si>
  <si>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</si>
  <si>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</si>
  <si>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</si>
  <si>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</si>
  <si>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</si>
  <si>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</si>
  <si>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</si>
  <si>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</si>
  <si>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</si>
  <si>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</si>
  <si>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</si>
  <si>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</si>
  <si>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</si>
  <si>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</si>
  <si>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</si>
  <si>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</si>
  <si>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</si>
  <si>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</si>
  <si>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</si>
  <si>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</si>
  <si>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</si>
  <si>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</si>
  <si>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</si>
  <si>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</si>
  <si>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</si>
  <si>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</si>
  <si>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</si>
  <si>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</si>
  <si>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</si>
  <si>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</si>
  <si>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</si>
  <si>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</si>
  <si>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</si>
  <si>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</si>
  <si>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</si>
  <si>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</si>
  <si>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</si>
  <si>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</si>
  <si>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</si>
  <si>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</si>
  <si>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</si>
  <si>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</si>
  <si>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</si>
  <si>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</si>
  <si>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</si>
  <si>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</si>
  <si>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</si>
  <si>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</si>
  <si>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</si>
  <si>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</si>
  <si>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</si>
  <si>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</si>
  <si>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</si>
  <si>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</si>
  <si>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</si>
  <si>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</si>
  <si>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</si>
  <si>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</si>
  <si>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</si>
  <si>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</si>
  <si>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</si>
  <si>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</si>
  <si>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</si>
  <si>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</si>
  <si>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</si>
  <si>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</si>
  <si>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</si>
  <si>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</si>
  <si>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</si>
  <si>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</si>
  <si>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</si>
  <si>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</si>
  <si>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</si>
  <si>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</si>
  <si>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</si>
  <si>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</si>
  <si>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</si>
  <si>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</si>
  <si>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</si>
  <si>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</si>
  <si>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</si>
  <si>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</si>
  <si>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</si>
  <si>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</si>
  <si>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</si>
  <si>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</si>
  <si>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</si>
  <si>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</si>
  <si>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</si>
  <si>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</si>
  <si>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</si>
  <si>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</si>
  <si>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</si>
  <si>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</si>
  <si>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</si>
  <si>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</si>
  <si>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</si>
  <si>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</si>
  <si>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</si>
  <si>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</si>
  <si>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</si>
  <si>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</si>
  <si>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</si>
  <si>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</si>
  <si>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</si>
  <si>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</si>
  <si>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</si>
  <si>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</si>
  <si>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</si>
  <si>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</si>
  <si>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</si>
  <si>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</si>
  <si>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</si>
  <si>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</si>
  <si>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</si>
  <si>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</si>
  <si>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</si>
  <si>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</si>
  <si>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</si>
  <si>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</si>
  <si>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</si>
  <si>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</si>
  <si>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</si>
  <si>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</si>
  <si>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</si>
  <si>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</si>
  <si>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</si>
  <si>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</si>
  <si>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</si>
  <si>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</si>
  <si>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</si>
  <si>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</si>
  <si>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</si>
  <si>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</si>
  <si>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</si>
  <si>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</si>
  <si>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</si>
  <si>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</si>
  <si>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</si>
  <si>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</si>
  <si>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</si>
  <si>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</si>
  <si>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</si>
  <si>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</si>
  <si>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</si>
  <si>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</si>
  <si>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</si>
  <si>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</si>
  <si>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</si>
  <si>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</si>
  <si>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</si>
  <si>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</si>
  <si>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</si>
  <si>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</si>
  <si>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</si>
  <si>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</si>
  <si>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</si>
  <si>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</si>
  <si>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</si>
  <si>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</si>
  <si>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</si>
  <si>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</si>
  <si>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</si>
  <si>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</si>
  <si>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</si>
  <si>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</si>
  <si>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</si>
  <si>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</si>
  <si>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</si>
  <si>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</si>
  <si>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</si>
  <si>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</si>
  <si>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</si>
  <si>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</si>
  <si>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</si>
  <si>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</si>
  <si>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</si>
  <si>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</si>
  <si>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</si>
  <si>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</si>
  <si>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</si>
  <si>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</si>
  <si>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</si>
  <si>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</si>
  <si>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</si>
  <si>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</si>
  <si>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</si>
  <si>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</si>
  <si>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</si>
  <si>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</si>
  <si>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</si>
  <si>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</si>
  <si>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</si>
  <si>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</si>
  <si>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</si>
  <si>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</si>
  <si>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</si>
  <si>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</si>
  <si>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</si>
  <si>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</si>
  <si>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</si>
  <si>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</si>
  <si>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</si>
  <si>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</si>
  <si>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</si>
  <si>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</si>
  <si>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 xml:space="preserve"> CC</t>
  </si>
  <si>
    <t>SEGUIMIENTO</t>
  </si>
  <si>
    <t>Permanente</t>
  </si>
  <si>
    <t>SUBDIRECCIÓN ADMINISTRATIVA Y FINANCIERA</t>
  </si>
  <si>
    <t>Insolvencia para pago de obligaciones</t>
  </si>
  <si>
    <t>SUBDIRECCIÓN ADMINISTRATIVA Y FINANCIERA - TESORERIA</t>
  </si>
  <si>
    <t>Ineficiencia Administrativa</t>
  </si>
  <si>
    <t>Elaboración, ejecución del Plan anual de Caja- PAC</t>
  </si>
  <si>
    <t xml:space="preserve">  Plan anual de Caja- PAC</t>
  </si>
  <si>
    <t xml:space="preserve">
31/07/2023</t>
  </si>
  <si>
    <t>Realizacion de la consolidacion del PAC mensualmente.</t>
  </si>
  <si>
    <t>Falta de gestion para la consecucion de los recursos .</t>
  </si>
  <si>
    <t>Falta de gestion para la consecucion de los recursos.</t>
  </si>
  <si>
    <t>Posibilidad de un daño economico y reputacional referente a la ineficiencia Administrativa en la gestion para la consecucion de los recursos.</t>
  </si>
  <si>
    <t>Plan de Acción+AE7</t>
  </si>
  <si>
    <t>PROCESO DIRECCIONAMIENTO ESTRATÉGICO</t>
  </si>
  <si>
    <r>
      <t xml:space="preserve">CÓDIGO: </t>
    </r>
    <r>
      <rPr>
        <sz val="10"/>
        <rFont val="Arial"/>
        <family val="2"/>
      </rPr>
      <t>DIE-FO-022</t>
    </r>
  </si>
  <si>
    <t>MATRIZ DE RIESGOS DE PROCESO</t>
  </si>
  <si>
    <r>
      <t xml:space="preserve">VERSIÓN: </t>
    </r>
    <r>
      <rPr>
        <sz val="10"/>
        <rFont val="Arial"/>
        <family val="2"/>
      </rPr>
      <t>01</t>
    </r>
  </si>
  <si>
    <t>Avance PA</t>
  </si>
  <si>
    <t>FISCAL</t>
  </si>
  <si>
    <t>Aplica para todas las dependencias de la entidad y corresponden a actividades que representan gestión fiscal y que potencialmente pueden generar un efecto dañoso al patrimonio público.</t>
  </si>
  <si>
    <t>Definir los lineamientos que se deben seguir para la mitigacion de los riesgos en operaciones fiscales del Área Metropolitana de Bucaramanga de manera clara y oportuna, evitando sanciones y multas que afecten la imagen de la entidad y el detrimentro patrimonial.</t>
  </si>
  <si>
    <t>Saldos o recursos a favor no cobrados</t>
  </si>
  <si>
    <t>Pérdida, extravío, hurto, robo o declaratoria de bienes faltantes pertenecientes a la Entidad</t>
  </si>
  <si>
    <t>Valor pagado por concepto de honorarios de apoderado cuando ocurre vencimiento de términos en los procesos judiciales o cualquier otra omisión del apoderado</t>
  </si>
  <si>
    <t>Intereses moratorios por pago tardío de sentencias y conciliaciones</t>
  </si>
  <si>
    <t>Pérdida de competencia para liquidar por vencimiento del plazo legal, con saldos a favor de la Entidad</t>
  </si>
  <si>
    <t xml:space="preserve">Deudas a favor de la entidad </t>
  </si>
  <si>
    <t>Contratos finalizados en los que se contemplaba o requería liquidación.</t>
  </si>
  <si>
    <t>Pago de sentencias y conciliaciones.</t>
  </si>
  <si>
    <t>Custodiar de los bienes muebles de la entidad</t>
  </si>
  <si>
    <t>Operaciones, actas o actos en los que se reconocen saldos a favor de la entidad</t>
  </si>
  <si>
    <t xml:space="preserve">No incluir en el contrato de seguros -amparo de bienes de la entidad- todos los bienes muebles e inmuebles de la entidad </t>
  </si>
  <si>
    <t xml:space="preserve">Suscripción de contratos para la adquisicion de los seguros de la entidad </t>
  </si>
  <si>
    <t xml:space="preserve"> Posibilidad de daño economico y reputacional en la adquisicion de los seguros contra todo riesgo de los bienes de la entidad.</t>
  </si>
  <si>
    <t>Posibilidad de un daño economico y reputacional por el no cobro oportuno de saldos o recursos a favor de la entidad y que configruan patrimonio</t>
  </si>
  <si>
    <t>Posibilidad de un daño economico y reputacional por la no planificacion y accion en la custodia de los bienes de la entidad</t>
  </si>
  <si>
    <t>Posibilidad de un daño economico y reputacional por el no cobro oportuno de recursos que se encuentran en la cartera de la entidad</t>
  </si>
  <si>
    <t>Posibilidad de un daño economico y fiscal en razon a la no liquidacion de contratos con saldos a favor de la entidad, por liquidacion anticipada o no cumplimiento del 100% de las obligaciones pactadas en el contrato</t>
  </si>
  <si>
    <t xml:space="preserve">1/01/2024
</t>
  </si>
  <si>
    <t xml:space="preserve">31/12/2024
</t>
  </si>
  <si>
    <t xml:space="preserve">Almacen dede reportar a supervisor del contrato de seguros cada vez que se ingresen nuevo elementos </t>
  </si>
  <si>
    <t>realizacion de la gestion de cobro coactivo y persuasivo para la recuperacion de la cartera</t>
  </si>
  <si>
    <t xml:space="preserve">Inventarios de elementos con responsables </t>
  </si>
  <si>
    <t>Actuaciones realizadas en proceso de cobro persuasivo y coactivo para lograr el recaudo</t>
  </si>
  <si>
    <t>Informe de elementos ingresados  y novedades al supervisor del contrato de seguros la entidad  (bienes muebles e inmuebles de la entidad )</t>
  </si>
  <si>
    <t>SUBDIRECCIÓN ADMINISTRATIVA Y FINANCIERA- -ALMACEN</t>
  </si>
  <si>
    <t xml:space="preserve">Pago de viáticos, honorarios o gastos de desplazamiento sin legalizar </t>
  </si>
  <si>
    <t xml:space="preserve">Falta de documetos que soporten la comision </t>
  </si>
  <si>
    <t>Posibilidad de un daño economico y reputacional por calculo indibido de los vianticos y otros a los funcionarios de la entidad</t>
  </si>
  <si>
    <t>Seguimiento a la legalizacion de los viaticos por parte de contabilidad</t>
  </si>
  <si>
    <t>Comunicación al funcionario responsable de la comision, solicitando la legacion de estos.</t>
  </si>
  <si>
    <t>SUBDIRECCIÓN ADMINISTRATIVA Y FINANCIERA - CONTABILIDAD</t>
  </si>
  <si>
    <t>Remitir circular a funcionarios de la entidad recordando  la responsiblidad de la custodia de los bienes acargargo</t>
  </si>
  <si>
    <t xml:space="preserve">NO CORRESPONDE  </t>
  </si>
  <si>
    <t xml:space="preserve"> Posibilidad de un daño economico y reputacional por el no pago oportuno de sentencias y conciliaciones</t>
  </si>
  <si>
    <t xml:space="preserve">Seguimiento a todo el pasivo contingente de forma oportuna por parte de la secretaria general </t>
  </si>
  <si>
    <t>Oficio a Secretaria General solicitando  informacion oportuna de los casos judiciales que constityuan pasivos  contigentes en contra de la entidad</t>
  </si>
  <si>
    <t xml:space="preserve">Vencimiento de plazos para la labor de cobro directo (persuasivo o coactivo) </t>
  </si>
  <si>
    <t xml:space="preserve">SE ADJUNTA EVIDENCIA DE 2 CORREOS ENVIADOS A SECRETARIA DIRECCION Y SECRETARIA GENERAL  SOLICITANDO  ADJUNTAR LAS RESPECTIVAS SOPORTES DE VIATICOS EN EL BPM </t>
  </si>
  <si>
    <t>SE ADJUNTA CORREO  ENVIADO A SECRETARIA GENERAL SOLICITANDO REPORTE DE LOS CASOS JUDICIALES DE PASIVOS CONTINGENTES  EN CONTRA DEL AMB</t>
  </si>
  <si>
    <t>No se genera reporte al contrato de seguros ya que, al corte del primer cuatrimestre, no se evidencian ingreso de activos fijos al Área Metropolitana de Bucaramanga</t>
  </si>
  <si>
    <t>EVIDENCIAS COACTIVO:
1. Avoca Conocimiento Ene a Abr 2024
2. Auto de Mandamiento Ene a Abr 2024
3. Citaciones para Notificación Personal Ene a Abr 2024
4. Notificaciones por Correo Ene a Abr 2024
5. Embargo Vehículos Transporte Ene a Abr 2024
6. Autos de Tramite Ene a Abr 2024
7. Acuerdos de Pago Ene a Abr 2024
8. Notificaciones Personales Ene a Abr 2024
9. Constancia de Ejecutoria Ene a Abr 2024
10. Reporte Archivados Ene a Abr 2024
11. Oficios Investigaciones de Bienes Ene a Abr 2024
12. Requerimiento de Cobro Ene a Abr 2024
13. Consulta Titulos Banagrario Ene a Abr 2024
14. Envío oficios por Correo Electronico Ene a Abr 2024
15. Correspondencia Recibida Ene a Abr 2024
16. Correspondencia Despachada Ene a Abr 2024
17. Resoluciones Enero a Abril 2024
18. Pasos Expedientes BPM Enero a Abril 2024
19. Solicitud Liquidaciones Enero a Abril 2024
PERSUASIVO
El profesional universitario de Cobro Persuasivo presenta certificación en la que detalla las actuaciones realizadas en los procesos para lograr el recaudo.  se adjunta evidencia No. 5</t>
  </si>
  <si>
    <t>No aplica para este periodo</t>
  </si>
  <si>
    <t>SEGUIMIENTO PRIMER CUATRIMESTRE 2024 
- OFICINA DE CONTROL INTERNO</t>
  </si>
  <si>
    <t xml:space="preserve">% CUMPLIMIENTO </t>
  </si>
  <si>
    <t>EVIDENCIA</t>
  </si>
  <si>
    <t xml:space="preserve">SEGUIMIENTO </t>
  </si>
  <si>
    <t xml:space="preserve">% AVANCE  </t>
  </si>
  <si>
    <t>La causa inmediata y la raiz establecida para el riesgo señala que en la suscripción del contrato de seguros no se incluyan los amparos a los bienes de la entidad, no obstante, el plan de acción se enfoca en informes de elementos ingresados y novedades al supervisor del contrato.  No existe coherencia; es decir, las acciones propuestas no atacan las causas que generan la posibilidad de materialización del riesgo.  Se trata de un contrato con amparo a los bienes, no de informes de elementos de bienes. No obstante se cumple la acción propuesta, el riesgo no se ataca.  No existe coherencia entre la idenfificación, el análisis, la evaluación y el tratamiento del riesgo, por lo cual, el control resulta ineficiente frente a la causa señalada.  Se requiere reformular el control, a fin que se atienda la causa inmediata y la raiz establecida.
Fecha de implementación del plan incoherente, debe ser posterior a las fechas de seguimiento.
Se requiere actualizar la (s) fechas de seguimiento, dado que, una fecha de 2024-12-31 establece seguimiento para el tercer cuatrimestre, lo que, riñe con el plan de acción propuesto, con la evaluación del riesgo y el control mismo establecido.  En adición, se realiza seguimiento en el primer cuatrimestre, dado que fueron reportadas evidencias.</t>
  </si>
  <si>
    <t>Informe de entradas de activos y elementos de consumo al Almacén</t>
  </si>
  <si>
    <t>NA</t>
  </si>
  <si>
    <t>Correos electrónicos del 29 de abril de 2024</t>
  </si>
  <si>
    <t>Se encontraron comunicaciones solicitando al director general remitir los documentos requeridos para legalizar los gastos de la comisión.
Fecha de implementación del plan incoherente, debe ser posterior a las fechas de seguimiento.</t>
  </si>
  <si>
    <t>Fecha de seguimiento para el cuarto trimestre, no obstante, se reprocha que la Subdirección Administrativa y Financiera deba esperar hasta el 31 de diciembre de 2024, es decir, hasta el último día de la vigencia para enviar una circular.  Resulta inoficioso e inoperante el plazo señalado.  Si bien, los dueños de proceso son quienes establecen sus programaciones, tales fechas deben enmarcarse dentro del principio de RAZONABILIDAD. Carece de utilidad una circular enviada el último día de la vigencia.  Se requiere ajustar.
Fecha de implementación del plan incoherente, debe ser posterior a las fechas de seguimiento.</t>
  </si>
  <si>
    <t>Correo electrónico del 30 de abril de 2024</t>
  </si>
  <si>
    <t>Causa raiz del riesgo inconclusa, no define el alcance.  No obstante, se cumple el plan mediante el envío de comunicación requieriendo la información de los casos judiciales que puedan constituirse como obligaciones de pago para la entidad.</t>
  </si>
  <si>
    <t>Múltiples documentos propios de la gestión del cobro coativo fechados de 2024</t>
  </si>
  <si>
    <t>Causa raiz del riesgo inconclusa, no define el alcance.  No obstante, se encontraron múltiples documentos que dan cuenta de la gestión de cobro de las acreencias de la entidad.
Fecha de implementación del plan incoherente, debe ser posterior a las fechas de seguimiento.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</si>
</sst>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3"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10"/>
      <name val="Arial"/>
      <family val="2"/>
    </font>
    <font>
      <b/>
      <sz val="12"/>
      <name val="Arial"/>
      <family val="2"/>
    </font>
    <font>
      <sz val="11"/>
      <name val="Arial"/>
      <family val="2"/>
    </font>
    <font>
      <b/>
      <sz val="14"/>
      <color theme="1"/>
      <name val="Arial Narrow"/>
      <family val="2"/>
    </font>
    <font>
      <sz val="11"/>
      <color rgb="FFFF0000"/>
      <name val="Arial Narrow"/>
      <family val="2"/>
    </font>
    <font>
      <strike/>
      <sz val="11"/>
      <color theme="1"/>
      <name val="Arial Narrow"/>
      <family val="2"/>
    </font>
    <font>
      <b/>
      <strike/>
      <sz val="11"/>
      <color theme="1"/>
      <name val="Arial Narrow"/>
      <family val="2"/>
    </font>
    <font>
      <strike/>
      <sz val="11"/>
      <color rgb="FFFF0000"/>
      <name val="Arial Narrow"/>
      <family val="2"/>
    </font>
    <font>
      <b/>
      <strike/>
      <sz val="11"/>
      <color rgb="FFFF0000"/>
      <name val="Arial Narrow"/>
      <family val="2"/>
    </font>
    <font>
      <strike/>
      <sz val="11"/>
      <name val="Arial Narrow"/>
      <family val="2"/>
    </font>
    <font>
      <sz val="14"/>
      <name val="Arial Narrow"/>
      <family val="2"/>
    </font>
    <font>
      <strike/>
      <sz val="14"/>
      <color rgb="FFFF0000"/>
      <name val="Arial Narrow"/>
      <family val="2"/>
    </font>
    <font>
      <sz val="14"/>
      <color theme="0"/>
      <name val="Arial Narrow"/>
      <family val="2"/>
    </font>
    <font>
      <strike/>
      <sz val="14"/>
      <color theme="1"/>
      <name val="Arial Narrow"/>
      <family val="2"/>
    </font>
    <font>
      <b/>
      <sz val="16"/>
      <color theme="1"/>
      <name val="Arial Narrow"/>
      <family val="2"/>
    </font>
  </fonts>
  <fills count="18">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6"/>
        <bgColor indexed="64"/>
      </patternFill>
    </fill>
    <fill>
      <patternFill patternType="solid">
        <fgColor theme="0" tint="-4.9989318521683403E-2"/>
        <bgColor indexed="64"/>
      </patternFill>
    </fill>
  </fills>
  <borders count="79">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dashed">
        <color theme="9" tint="-0.24994659260841701"/>
      </right>
      <top/>
      <bottom/>
      <diagonal/>
    </border>
    <border>
      <left style="thin">
        <color indexed="64"/>
      </left>
      <right style="thin">
        <color indexed="64"/>
      </right>
      <top style="thin">
        <color indexed="64"/>
      </top>
      <bottom/>
      <diagonal/>
    </border>
    <border>
      <left style="thin">
        <color indexed="64"/>
      </left>
      <right style="dashed">
        <color theme="9" tint="-0.24994659260841701"/>
      </right>
      <top style="dashed">
        <color theme="9" tint="-0.2499465926084170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9" fontId="15" fillId="0" borderId="0" applyFont="0" applyFill="0" applyBorder="0" applyAlignment="0" applyProtection="0"/>
    <xf numFmtId="0" fontId="47" fillId="0" borderId="0"/>
    <xf numFmtId="0" fontId="48" fillId="0" borderId="0"/>
    <xf numFmtId="0" fontId="5" fillId="0" borderId="0"/>
  </cellStyleXfs>
  <cellXfs count="540">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8" fillId="0" borderId="0" xfId="0" applyFont="1" applyAlignment="1">
      <alignment vertical="center"/>
    </xf>
    <xf numFmtId="0" fontId="29" fillId="0" borderId="0" xfId="0" applyFont="1"/>
    <xf numFmtId="0" fontId="27" fillId="0" borderId="0" xfId="0" applyFont="1"/>
    <xf numFmtId="0" fontId="0" fillId="0" borderId="0" xfId="0" pivotButton="1"/>
    <xf numFmtId="0" fontId="13" fillId="0" borderId="0" xfId="0" applyFont="1" applyAlignment="1">
      <alignment horizontal="justify" vertical="center" wrapText="1" readingOrder="1"/>
    </xf>
    <xf numFmtId="0" fontId="30" fillId="0" borderId="0" xfId="0" applyFont="1"/>
    <xf numFmtId="0" fontId="32" fillId="6" borderId="0" xfId="0" applyFont="1" applyFill="1" applyAlignment="1">
      <alignment horizontal="center" vertical="center" wrapText="1" readingOrder="1"/>
    </xf>
    <xf numFmtId="0" fontId="33" fillId="0" borderId="11" xfId="0" applyFont="1" applyBorder="1" applyAlignment="1">
      <alignment horizontal="justify" vertical="center" wrapText="1" readingOrder="1"/>
    </xf>
    <xf numFmtId="0" fontId="33" fillId="0" borderId="1" xfId="0" applyFont="1" applyBorder="1" applyAlignment="1">
      <alignment horizontal="justify" vertical="center" wrapText="1" readingOrder="1"/>
    </xf>
    <xf numFmtId="0" fontId="33" fillId="5" borderId="11" xfId="0" applyFont="1" applyFill="1" applyBorder="1" applyAlignment="1">
      <alignment horizontal="center" vertical="center" wrapText="1" readingOrder="1"/>
    </xf>
    <xf numFmtId="0" fontId="33" fillId="7" borderId="1" xfId="0" applyFont="1" applyFill="1" applyBorder="1" applyAlignment="1">
      <alignment horizontal="center" vertical="center" wrapText="1" readingOrder="1"/>
    </xf>
    <xf numFmtId="0" fontId="33" fillId="4" borderId="1" xfId="0" applyFont="1" applyFill="1" applyBorder="1" applyAlignment="1">
      <alignment horizontal="center" vertical="center" wrapText="1" readingOrder="1"/>
    </xf>
    <xf numFmtId="0" fontId="33" fillId="8" borderId="1" xfId="0" applyFont="1" applyFill="1" applyBorder="1" applyAlignment="1">
      <alignment horizontal="center" vertical="center" wrapText="1" readingOrder="1"/>
    </xf>
    <xf numFmtId="0" fontId="34" fillId="9" borderId="1" xfId="0" applyFont="1" applyFill="1" applyBorder="1" applyAlignment="1">
      <alignment horizontal="center" vertical="center" wrapText="1" readingOrder="1"/>
    </xf>
    <xf numFmtId="0" fontId="33" fillId="0" borderId="11" xfId="0" applyFont="1" applyBorder="1" applyAlignment="1">
      <alignment horizontal="center" vertical="center" wrapText="1" readingOrder="1"/>
    </xf>
    <xf numFmtId="0" fontId="33"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49" fillId="3" borderId="49" xfId="2" applyFont="1" applyFill="1" applyBorder="1"/>
    <xf numFmtId="0" fontId="49" fillId="3" borderId="50" xfId="2" applyFont="1" applyFill="1" applyBorder="1"/>
    <xf numFmtId="0" fontId="49" fillId="3" borderId="51" xfId="2" applyFont="1" applyFill="1" applyBorder="1"/>
    <xf numFmtId="0" fontId="17" fillId="3" borderId="0" xfId="0" applyFont="1" applyFill="1" applyAlignment="1">
      <alignment vertical="center"/>
    </xf>
    <xf numFmtId="0" fontId="5" fillId="3" borderId="0" xfId="0" applyFont="1" applyFill="1"/>
    <xf numFmtId="0" fontId="36" fillId="3" borderId="0" xfId="0" applyFont="1" applyFill="1"/>
    <xf numFmtId="0" fontId="37" fillId="3" borderId="32" xfId="0" applyFont="1" applyFill="1" applyBorder="1" applyAlignment="1">
      <alignment horizontal="center" vertical="center" wrapText="1" readingOrder="1"/>
    </xf>
    <xf numFmtId="0" fontId="38" fillId="3" borderId="32" xfId="0" applyFont="1" applyFill="1" applyBorder="1" applyAlignment="1">
      <alignment horizontal="justify" vertical="center" wrapText="1" readingOrder="1"/>
    </xf>
    <xf numFmtId="9" fontId="37" fillId="3" borderId="41" xfId="0" applyNumberFormat="1" applyFont="1" applyFill="1" applyBorder="1" applyAlignment="1">
      <alignment horizontal="center" vertical="center" wrapText="1" readingOrder="1"/>
    </xf>
    <xf numFmtId="0" fontId="37" fillId="3" borderId="31" xfId="0" applyFont="1" applyFill="1" applyBorder="1" applyAlignment="1">
      <alignment horizontal="center" vertical="center" wrapText="1" readingOrder="1"/>
    </xf>
    <xf numFmtId="0" fontId="38" fillId="3" borderId="31" xfId="0" applyFont="1" applyFill="1" applyBorder="1" applyAlignment="1">
      <alignment horizontal="justify" vertical="center" wrapText="1" readingOrder="1"/>
    </xf>
    <xf numFmtId="9" fontId="37" fillId="3" borderId="36" xfId="0" applyNumberFormat="1" applyFont="1" applyFill="1" applyBorder="1" applyAlignment="1">
      <alignment horizontal="center" vertical="center" wrapText="1" readingOrder="1"/>
    </xf>
    <xf numFmtId="0" fontId="38" fillId="3" borderId="36" xfId="0" applyFont="1" applyFill="1" applyBorder="1" applyAlignment="1">
      <alignment horizontal="center" vertical="center" wrapText="1" readingOrder="1"/>
    </xf>
    <xf numFmtId="0" fontId="37" fillId="3" borderId="38" xfId="0" applyFont="1" applyFill="1" applyBorder="1" applyAlignment="1">
      <alignment horizontal="center" vertical="center" wrapText="1" readingOrder="1"/>
    </xf>
    <xf numFmtId="0" fontId="38" fillId="3" borderId="38" xfId="0" applyFont="1" applyFill="1" applyBorder="1" applyAlignment="1">
      <alignment horizontal="justify" vertical="center" wrapText="1" readingOrder="1"/>
    </xf>
    <xf numFmtId="0" fontId="38" fillId="3" borderId="39" xfId="0" applyFont="1" applyFill="1" applyBorder="1" applyAlignment="1">
      <alignment horizontal="center" vertical="center" wrapText="1" readingOrder="1"/>
    </xf>
    <xf numFmtId="0" fontId="46" fillId="3" borderId="0" xfId="0" applyFont="1" applyFill="1"/>
    <xf numFmtId="0" fontId="37" fillId="15" borderId="43" xfId="0" applyFont="1" applyFill="1" applyBorder="1" applyAlignment="1">
      <alignment horizontal="center" vertical="center" wrapText="1" readingOrder="1"/>
    </xf>
    <xf numFmtId="0" fontId="37" fillId="15" borderId="44" xfId="0" applyFont="1" applyFill="1" applyBorder="1" applyAlignment="1">
      <alignment horizontal="center" vertical="center" wrapText="1" readingOrder="1"/>
    </xf>
    <xf numFmtId="0" fontId="14" fillId="3" borderId="0" xfId="0" applyFont="1" applyFill="1"/>
    <xf numFmtId="0" fontId="31"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49" fillId="3" borderId="14" xfId="2" applyFont="1" applyFill="1" applyBorder="1"/>
    <xf numFmtId="0" fontId="54" fillId="3" borderId="0" xfId="0" applyFont="1" applyFill="1" applyAlignment="1">
      <alignment horizontal="left" vertical="center" wrapText="1"/>
    </xf>
    <xf numFmtId="0" fontId="55" fillId="3" borderId="0" xfId="0" applyFont="1" applyFill="1" applyAlignment="1">
      <alignment horizontal="left" vertical="top" wrapText="1"/>
    </xf>
    <xf numFmtId="0" fontId="49" fillId="3" borderId="0" xfId="2" applyFont="1" applyFill="1"/>
    <xf numFmtId="0" fontId="49" fillId="3" borderId="15" xfId="2" applyFont="1" applyFill="1" applyBorder="1"/>
    <xf numFmtId="0" fontId="49" fillId="3" borderId="16" xfId="2" applyFont="1" applyFill="1" applyBorder="1"/>
    <xf numFmtId="0" fontId="49" fillId="3" borderId="18" xfId="2" applyFont="1" applyFill="1" applyBorder="1"/>
    <xf numFmtId="0" fontId="49" fillId="3" borderId="17" xfId="2" applyFont="1" applyFill="1" applyBorder="1"/>
    <xf numFmtId="0" fontId="53" fillId="3" borderId="0" xfId="2" applyFont="1" applyFill="1" applyAlignment="1">
      <alignment horizontal="left" vertical="center" wrapText="1"/>
    </xf>
    <xf numFmtId="0" fontId="49" fillId="3" borderId="0" xfId="2" applyFont="1" applyFill="1" applyAlignment="1">
      <alignment horizontal="left" vertical="center" wrapText="1"/>
    </xf>
    <xf numFmtId="0" fontId="49" fillId="3" borderId="0" xfId="2" quotePrefix="1" applyFont="1" applyFill="1" applyAlignment="1">
      <alignment horizontal="left" vertical="center" wrapText="1"/>
    </xf>
    <xf numFmtId="0" fontId="51" fillId="3" borderId="14" xfId="2" quotePrefix="1" applyFont="1" applyFill="1" applyBorder="1" applyAlignment="1">
      <alignment horizontal="left" vertical="top" wrapText="1"/>
    </xf>
    <xf numFmtId="0" fontId="52" fillId="3" borderId="0" xfId="2" quotePrefix="1" applyFont="1" applyFill="1" applyAlignment="1">
      <alignment horizontal="left" vertical="top" wrapText="1"/>
    </xf>
    <xf numFmtId="0" fontId="52" fillId="3" borderId="15" xfId="2" quotePrefix="1" applyFont="1" applyFill="1" applyBorder="1" applyAlignment="1">
      <alignment horizontal="left" vertical="top" wrapText="1"/>
    </xf>
    <xf numFmtId="0" fontId="1" fillId="0" borderId="2" xfId="0" applyFont="1" applyBorder="1" applyAlignment="1">
      <alignment horizontal="center" vertical="top"/>
    </xf>
    <xf numFmtId="0" fontId="6" fillId="0" borderId="2" xfId="0" applyFont="1" applyBorder="1" applyAlignment="1" applyProtection="1">
      <alignment horizontal="justify" vertical="top" wrapText="1"/>
      <protection locked="0"/>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1" fillId="0" borderId="2" xfId="0" applyFont="1" applyBorder="1" applyAlignment="1" applyProtection="1">
      <alignment horizontal="justify" vertical="top"/>
      <protection locked="0"/>
    </xf>
    <xf numFmtId="164" fontId="1" fillId="9" borderId="2" xfId="1" applyNumberFormat="1" applyFont="1" applyFill="1" applyBorder="1" applyAlignment="1">
      <alignment horizontal="center" vertical="top"/>
    </xf>
    <xf numFmtId="0" fontId="1" fillId="0" borderId="2" xfId="0" applyFont="1" applyBorder="1" applyAlignment="1" applyProtection="1">
      <alignment horizontal="center" vertical="center"/>
      <protection hidden="1"/>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164" fontId="1" fillId="0" borderId="2" xfId="1" applyNumberFormat="1" applyFont="1" applyBorder="1" applyAlignment="1">
      <alignment horizontal="center" vertical="center"/>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1" fillId="0" borderId="2" xfId="0" applyFont="1" applyBorder="1" applyAlignment="1" applyProtection="1">
      <alignment horizontal="center" vertical="center" wrapText="1"/>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6" fillId="0" borderId="2" xfId="0" applyFont="1" applyBorder="1" applyAlignment="1" applyProtection="1">
      <alignment horizontal="center" vertical="center" wrapText="1"/>
      <protection locked="0"/>
    </xf>
    <xf numFmtId="164" fontId="1" fillId="0" borderId="2" xfId="1" applyNumberFormat="1" applyFont="1" applyFill="1" applyBorder="1" applyAlignment="1">
      <alignment horizontal="center" vertical="center"/>
    </xf>
    <xf numFmtId="14" fontId="1" fillId="0" borderId="2" xfId="0" applyNumberFormat="1"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top" wrapText="1"/>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9" fontId="1" fillId="0" borderId="9" xfId="0" applyNumberFormat="1" applyFont="1" applyBorder="1" applyAlignment="1" applyProtection="1">
      <alignment horizontal="center" vertical="top" wrapText="1"/>
      <protection hidden="1"/>
    </xf>
    <xf numFmtId="9" fontId="1" fillId="0" borderId="3" xfId="0" applyNumberFormat="1" applyFont="1" applyBorder="1" applyAlignment="1" applyProtection="1">
      <alignment horizontal="center" vertical="top" wrapText="1"/>
      <protection hidden="1"/>
    </xf>
    <xf numFmtId="9" fontId="1" fillId="0" borderId="73" xfId="0" applyNumberFormat="1" applyFont="1" applyBorder="1" applyAlignment="1" applyProtection="1">
      <alignment horizontal="center" vertical="top" wrapText="1"/>
      <protection hidden="1"/>
    </xf>
    <xf numFmtId="9" fontId="1" fillId="0" borderId="30" xfId="0" applyNumberFormat="1" applyFont="1" applyBorder="1" applyAlignment="1" applyProtection="1">
      <alignment horizontal="center" vertical="top" wrapText="1"/>
      <protection hidden="1"/>
    </xf>
    <xf numFmtId="0" fontId="4" fillId="0" borderId="31" xfId="0" applyFont="1" applyBorder="1" applyAlignment="1" applyProtection="1">
      <alignment horizontal="center" vertical="top"/>
      <protection hidden="1"/>
    </xf>
    <xf numFmtId="9" fontId="1" fillId="0" borderId="28" xfId="0" applyNumberFormat="1" applyFont="1" applyBorder="1" applyAlignment="1" applyProtection="1">
      <alignment horizontal="center" vertical="top" wrapText="1"/>
      <protection hidden="1"/>
    </xf>
    <xf numFmtId="0" fontId="1" fillId="0" borderId="2" xfId="0" applyFont="1" applyBorder="1" applyAlignment="1" applyProtection="1">
      <alignment horizontal="left" vertical="top" wrapText="1"/>
      <protection locked="0"/>
    </xf>
    <xf numFmtId="14" fontId="1" fillId="0" borderId="2" xfId="0" applyNumberFormat="1" applyFont="1" applyBorder="1" applyAlignment="1" applyProtection="1">
      <alignment horizontal="center" vertical="top" wrapText="1"/>
      <protection locked="0"/>
    </xf>
    <xf numFmtId="0" fontId="4" fillId="2" borderId="2" xfId="0" applyFont="1" applyFill="1" applyBorder="1" applyAlignment="1">
      <alignment horizontal="center" vertical="center" textRotation="90"/>
    </xf>
    <xf numFmtId="0" fontId="62" fillId="0" borderId="2" xfId="0" applyFont="1" applyBorder="1" applyAlignment="1">
      <alignment horizontal="center" vertical="center"/>
    </xf>
    <xf numFmtId="0" fontId="62" fillId="3" borderId="0" xfId="0" applyFont="1" applyFill="1"/>
    <xf numFmtId="0" fontId="62" fillId="0" borderId="0" xfId="0" applyFont="1"/>
    <xf numFmtId="0" fontId="63" fillId="0" borderId="2" xfId="0" applyFont="1" applyBorder="1" applyAlignment="1">
      <alignment horizontal="center" vertical="center"/>
    </xf>
    <xf numFmtId="0" fontId="63" fillId="0" borderId="2" xfId="0" applyFont="1" applyBorder="1" applyAlignment="1" applyProtection="1">
      <alignment horizontal="center" vertical="center"/>
      <protection hidden="1"/>
    </xf>
    <xf numFmtId="0" fontId="63" fillId="0" borderId="2" xfId="0" applyFont="1" applyBorder="1" applyAlignment="1" applyProtection="1">
      <alignment horizontal="center" vertical="center" textRotation="90"/>
      <protection locked="0"/>
    </xf>
    <xf numFmtId="9" fontId="63" fillId="0" borderId="2" xfId="0" applyNumberFormat="1" applyFont="1" applyBorder="1" applyAlignment="1" applyProtection="1">
      <alignment horizontal="center" vertical="center"/>
      <protection hidden="1"/>
    </xf>
    <xf numFmtId="164" fontId="63" fillId="0" borderId="2" xfId="1" applyNumberFormat="1" applyFont="1" applyBorder="1" applyAlignment="1">
      <alignment horizontal="center" vertical="center"/>
    </xf>
    <xf numFmtId="0" fontId="64" fillId="0" borderId="2" xfId="0" applyFont="1" applyBorder="1" applyAlignment="1" applyProtection="1">
      <alignment horizontal="center" vertical="center" textRotation="90" wrapText="1"/>
      <protection hidden="1"/>
    </xf>
    <xf numFmtId="9" fontId="63" fillId="0" borderId="4" xfId="0" applyNumberFormat="1" applyFont="1" applyBorder="1" applyAlignment="1" applyProtection="1">
      <alignment horizontal="center" vertical="center"/>
      <protection hidden="1"/>
    </xf>
    <xf numFmtId="0" fontId="64" fillId="0" borderId="2" xfId="0" applyFont="1" applyBorder="1" applyAlignment="1" applyProtection="1">
      <alignment horizontal="center" vertical="center" textRotation="90"/>
      <protection hidden="1"/>
    </xf>
    <xf numFmtId="0" fontId="63" fillId="0" borderId="2" xfId="0" applyFont="1" applyBorder="1" applyAlignment="1" applyProtection="1">
      <alignment horizontal="left" vertical="top" wrapText="1"/>
      <protection locked="0"/>
    </xf>
    <xf numFmtId="0" fontId="63" fillId="0" borderId="2" xfId="0" applyFont="1" applyBorder="1" applyAlignment="1" applyProtection="1">
      <alignment horizontal="center" vertical="center"/>
      <protection locked="0"/>
    </xf>
    <xf numFmtId="0" fontId="63" fillId="3" borderId="0" xfId="0" applyFont="1" applyFill="1"/>
    <xf numFmtId="0" fontId="63" fillId="0" borderId="0" xfId="0" applyFont="1"/>
    <xf numFmtId="0" fontId="65" fillId="0" borderId="2" xfId="0" applyFont="1" applyBorder="1" applyAlignment="1">
      <alignment horizontal="center" vertical="center"/>
    </xf>
    <xf numFmtId="0" fontId="65" fillId="0" borderId="2" xfId="0" applyFont="1" applyBorder="1" applyAlignment="1" applyProtection="1">
      <alignment horizontal="center" vertical="center"/>
      <protection hidden="1"/>
    </xf>
    <xf numFmtId="0" fontId="65" fillId="0" borderId="2" xfId="0" applyFont="1" applyBorder="1" applyAlignment="1" applyProtection="1">
      <alignment horizontal="center" vertical="center" textRotation="90"/>
      <protection locked="0"/>
    </xf>
    <xf numFmtId="9" fontId="65" fillId="0" borderId="2" xfId="0" applyNumberFormat="1" applyFont="1" applyBorder="1" applyAlignment="1" applyProtection="1">
      <alignment horizontal="center" vertical="center"/>
      <protection hidden="1"/>
    </xf>
    <xf numFmtId="164" fontId="65" fillId="0" borderId="2" xfId="1" applyNumberFormat="1" applyFont="1" applyBorder="1" applyAlignment="1">
      <alignment horizontal="center" vertical="center"/>
    </xf>
    <xf numFmtId="0" fontId="66" fillId="0" borderId="2" xfId="0" applyFont="1" applyBorder="1" applyAlignment="1" applyProtection="1">
      <alignment horizontal="center" vertical="center" textRotation="90" wrapText="1"/>
      <protection hidden="1"/>
    </xf>
    <xf numFmtId="9" fontId="65" fillId="0" borderId="4" xfId="0" applyNumberFormat="1" applyFont="1" applyBorder="1" applyAlignment="1" applyProtection="1">
      <alignment horizontal="center" vertical="center"/>
      <protection hidden="1"/>
    </xf>
    <xf numFmtId="0" fontId="66" fillId="0" borderId="2" xfId="0" applyFont="1" applyBorder="1" applyAlignment="1" applyProtection="1">
      <alignment horizontal="center" vertical="center" textRotation="90"/>
      <protection hidden="1"/>
    </xf>
    <xf numFmtId="0" fontId="65" fillId="0" borderId="4" xfId="0" applyFont="1" applyBorder="1" applyAlignment="1" applyProtection="1">
      <alignment horizontal="center" vertical="center" textRotation="90"/>
      <protection locked="0"/>
    </xf>
    <xf numFmtId="14" fontId="65" fillId="0" borderId="2" xfId="0" applyNumberFormat="1" applyFont="1" applyBorder="1" applyAlignment="1" applyProtection="1">
      <alignment horizontal="center" vertical="top" wrapText="1"/>
      <protection locked="0"/>
    </xf>
    <xf numFmtId="0" fontId="65" fillId="0" borderId="2" xfId="0" applyFont="1" applyBorder="1" applyAlignment="1" applyProtection="1">
      <alignment horizontal="left" vertical="top" wrapText="1"/>
      <protection locked="0"/>
    </xf>
    <xf numFmtId="0" fontId="65" fillId="0" borderId="2" xfId="0" applyFont="1" applyBorder="1" applyAlignment="1" applyProtection="1">
      <alignment horizontal="center" vertical="center"/>
      <protection locked="0"/>
    </xf>
    <xf numFmtId="0" fontId="65" fillId="3" borderId="0" xfId="0" applyFont="1" applyFill="1"/>
    <xf numFmtId="0" fontId="65" fillId="0" borderId="0" xfId="0" applyFont="1"/>
    <xf numFmtId="0" fontId="63" fillId="0" borderId="4" xfId="0" applyFont="1" applyBorder="1" applyAlignment="1" applyProtection="1">
      <alignment horizontal="center" vertical="top" textRotation="90"/>
      <protection locked="0"/>
    </xf>
    <xf numFmtId="0" fontId="61" fillId="0" borderId="2"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left" vertical="top" wrapText="1"/>
      <protection locked="0"/>
    </xf>
    <xf numFmtId="0" fontId="61" fillId="0" borderId="2" xfId="0" applyFont="1" applyFill="1" applyBorder="1" applyAlignment="1" applyProtection="1">
      <alignment horizontal="center" vertical="top" wrapText="1"/>
      <protection locked="0"/>
    </xf>
    <xf numFmtId="0" fontId="1" fillId="0" borderId="2" xfId="0" applyFont="1" applyFill="1" applyBorder="1" applyAlignment="1" applyProtection="1">
      <alignment horizontal="center" vertical="top" wrapText="1"/>
      <protection locked="0"/>
    </xf>
    <xf numFmtId="0" fontId="1" fillId="0" borderId="2" xfId="0" applyFont="1" applyFill="1" applyBorder="1" applyAlignment="1" applyProtection="1">
      <alignment horizontal="left" vertical="top"/>
      <protection locked="0"/>
    </xf>
    <xf numFmtId="0" fontId="65" fillId="0" borderId="2" xfId="0" applyFont="1" applyFill="1" applyBorder="1" applyAlignment="1" applyProtection="1">
      <alignment horizontal="left" vertical="top" wrapText="1"/>
      <protection locked="0"/>
    </xf>
    <xf numFmtId="0" fontId="1" fillId="0" borderId="2" xfId="0" applyFont="1" applyFill="1" applyBorder="1" applyAlignment="1" applyProtection="1">
      <alignment horizontal="center" vertical="top"/>
      <protection locked="0"/>
    </xf>
    <xf numFmtId="0" fontId="2" fillId="0" borderId="2" xfId="0" applyFont="1" applyFill="1" applyBorder="1" applyAlignment="1" applyProtection="1">
      <alignment horizontal="center" vertical="center" wrapText="1"/>
      <protection locked="0"/>
    </xf>
    <xf numFmtId="14" fontId="2" fillId="0" borderId="2" xfId="0" applyNumberFormat="1" applyFont="1" applyBorder="1" applyAlignment="1" applyProtection="1">
      <alignment horizontal="center" vertical="top" wrapText="1"/>
      <protection locked="0"/>
    </xf>
    <xf numFmtId="0" fontId="8" fillId="0" borderId="4" xfId="0" applyFont="1" applyBorder="1" applyAlignment="1" applyProtection="1">
      <alignment horizontal="center" vertical="center" wrapText="1"/>
      <protection locked="0"/>
    </xf>
    <xf numFmtId="0" fontId="8" fillId="0" borderId="2" xfId="0" applyFont="1" applyFill="1" applyBorder="1" applyAlignment="1" applyProtection="1">
      <alignment horizontal="left" vertical="top" wrapText="1"/>
      <protection locked="0"/>
    </xf>
    <xf numFmtId="0" fontId="8" fillId="0" borderId="2" xfId="0" applyFont="1" applyFill="1" applyBorder="1" applyAlignment="1" applyProtection="1">
      <alignment horizontal="center" vertical="center" wrapText="1"/>
      <protection locked="0"/>
    </xf>
    <xf numFmtId="0" fontId="69" fillId="0" borderId="2" xfId="0" applyFont="1" applyFill="1" applyBorder="1" applyAlignment="1" applyProtection="1">
      <alignment horizontal="center" vertical="center" wrapText="1"/>
      <protection locked="0"/>
    </xf>
    <xf numFmtId="0" fontId="8" fillId="0" borderId="2" xfId="0" applyFont="1" applyFill="1" applyBorder="1" applyAlignment="1" applyProtection="1">
      <alignment horizontal="center" vertical="top" wrapText="1"/>
      <protection locked="0"/>
    </xf>
    <xf numFmtId="0" fontId="68" fillId="0" borderId="2" xfId="0" applyFont="1" applyFill="1" applyBorder="1" applyAlignment="1" applyProtection="1">
      <alignment horizontal="center" vertical="center" wrapText="1"/>
      <protection locked="0"/>
    </xf>
    <xf numFmtId="0" fontId="8" fillId="0" borderId="2" xfId="0" applyFont="1" applyFill="1" applyBorder="1" applyAlignment="1" applyProtection="1">
      <alignment horizontal="left" vertical="center" wrapText="1"/>
      <protection locked="0"/>
    </xf>
    <xf numFmtId="0" fontId="69" fillId="0" borderId="4"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69" fillId="0" borderId="4" xfId="0" applyFont="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8" xfId="0" applyFont="1" applyFill="1" applyBorder="1" applyAlignment="1" applyProtection="1">
      <alignment horizontal="center" vertical="center" wrapText="1"/>
      <protection locked="0"/>
    </xf>
    <xf numFmtId="0" fontId="8" fillId="0" borderId="5" xfId="0" applyFont="1" applyFill="1" applyBorder="1" applyAlignment="1" applyProtection="1">
      <alignment horizontal="center" vertical="center" wrapText="1"/>
      <protection locked="0"/>
    </xf>
    <xf numFmtId="0" fontId="68" fillId="0" borderId="4" xfId="0" applyFont="1" applyFill="1" applyBorder="1" applyAlignment="1" applyProtection="1">
      <alignment horizontal="center" vertical="center" wrapText="1"/>
      <protection locked="0"/>
    </xf>
    <xf numFmtId="0" fontId="68" fillId="0" borderId="8" xfId="0" applyFont="1" applyFill="1" applyBorder="1" applyAlignment="1" applyProtection="1">
      <alignment horizontal="center" vertical="center" wrapText="1"/>
      <protection locked="0"/>
    </xf>
    <xf numFmtId="0" fontId="68" fillId="0" borderId="5" xfId="0" applyFont="1" applyFill="1" applyBorder="1" applyAlignment="1" applyProtection="1">
      <alignment horizontal="center" vertical="center" wrapText="1"/>
      <protection locked="0"/>
    </xf>
    <xf numFmtId="0" fontId="8" fillId="0" borderId="8" xfId="0" applyFont="1" applyFill="1" applyBorder="1" applyAlignment="1" applyProtection="1">
      <alignment horizontal="center" vertical="top" wrapText="1"/>
      <protection locked="0"/>
    </xf>
    <xf numFmtId="0" fontId="1" fillId="0" borderId="8"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top" wrapText="1"/>
      <protection locked="0"/>
    </xf>
    <xf numFmtId="0" fontId="1" fillId="0" borderId="5" xfId="0" applyFont="1" applyFill="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69" fillId="0" borderId="4" xfId="0" applyFont="1" applyBorder="1" applyAlignment="1" applyProtection="1">
      <alignment horizontal="center" vertical="center" wrapText="1"/>
      <protection locked="0"/>
    </xf>
    <xf numFmtId="0" fontId="2" fillId="0" borderId="2" xfId="0" applyFont="1" applyFill="1" applyBorder="1" applyAlignment="1" applyProtection="1">
      <alignment horizontal="left" vertical="top" wrapText="1"/>
      <protection locked="0"/>
    </xf>
    <xf numFmtId="0" fontId="1" fillId="17" borderId="2" xfId="0" applyFont="1" applyFill="1" applyBorder="1" applyAlignment="1">
      <alignment horizontal="justify" vertical="center" wrapText="1"/>
    </xf>
    <xf numFmtId="9" fontId="1" fillId="17" borderId="2" xfId="1" applyFont="1" applyFill="1" applyBorder="1" applyAlignment="1">
      <alignment horizontal="center" vertical="center" wrapText="1"/>
    </xf>
    <xf numFmtId="0" fontId="50" fillId="14" borderId="46" xfId="2" applyFont="1" applyFill="1" applyBorder="1" applyAlignment="1">
      <alignment horizontal="center" vertical="center" wrapText="1"/>
    </xf>
    <xf numFmtId="0" fontId="50" fillId="14" borderId="47" xfId="2" applyFont="1" applyFill="1" applyBorder="1" applyAlignment="1">
      <alignment horizontal="center" vertical="center" wrapText="1"/>
    </xf>
    <xf numFmtId="0" fontId="50" fillId="14" borderId="48" xfId="2" applyFont="1" applyFill="1" applyBorder="1" applyAlignment="1">
      <alignment horizontal="center" vertical="center" wrapText="1"/>
    </xf>
    <xf numFmtId="0" fontId="49" fillId="0" borderId="14" xfId="2" quotePrefix="1" applyFont="1" applyBorder="1" applyAlignment="1">
      <alignment horizontal="left" vertical="center" wrapText="1"/>
    </xf>
    <xf numFmtId="0" fontId="49" fillId="0" borderId="0" xfId="2" quotePrefix="1" applyFont="1" applyAlignment="1">
      <alignment horizontal="left" vertical="center" wrapText="1"/>
    </xf>
    <xf numFmtId="0" fontId="49" fillId="0" borderId="15" xfId="2" quotePrefix="1" applyFont="1" applyBorder="1" applyAlignment="1">
      <alignment horizontal="left" vertical="center" wrapText="1"/>
    </xf>
    <xf numFmtId="0" fontId="49" fillId="0" borderId="66" xfId="2" quotePrefix="1" applyFont="1" applyBorder="1" applyAlignment="1">
      <alignment horizontal="left" vertical="center" wrapText="1"/>
    </xf>
    <xf numFmtId="0" fontId="49" fillId="0" borderId="67" xfId="2" quotePrefix="1" applyFont="1" applyBorder="1" applyAlignment="1">
      <alignment horizontal="left" vertical="center" wrapText="1"/>
    </xf>
    <xf numFmtId="0" fontId="49" fillId="0" borderId="68" xfId="2" quotePrefix="1" applyFont="1" applyBorder="1" applyAlignment="1">
      <alignment horizontal="left" vertical="center" wrapText="1"/>
    </xf>
    <xf numFmtId="0" fontId="51" fillId="3" borderId="49" xfId="2" quotePrefix="1" applyFont="1" applyFill="1" applyBorder="1" applyAlignment="1">
      <alignment horizontal="left" vertical="top" wrapText="1"/>
    </xf>
    <xf numFmtId="0" fontId="52" fillId="3" borderId="50" xfId="2" quotePrefix="1" applyFont="1" applyFill="1" applyBorder="1" applyAlignment="1">
      <alignment horizontal="left" vertical="top" wrapText="1"/>
    </xf>
    <xf numFmtId="0" fontId="52" fillId="3" borderId="51" xfId="2" quotePrefix="1" applyFont="1" applyFill="1" applyBorder="1" applyAlignment="1">
      <alignment horizontal="left" vertical="top" wrapText="1"/>
    </xf>
    <xf numFmtId="0" fontId="49" fillId="0" borderId="14" xfId="2" quotePrefix="1" applyFont="1" applyBorder="1" applyAlignment="1">
      <alignment horizontal="left" vertical="top" wrapText="1"/>
    </xf>
    <xf numFmtId="0" fontId="49" fillId="0" borderId="0" xfId="2" quotePrefix="1" applyFont="1" applyAlignment="1">
      <alignment horizontal="left" vertical="top" wrapText="1"/>
    </xf>
    <xf numFmtId="0" fontId="49" fillId="0" borderId="15" xfId="2" quotePrefix="1" applyFont="1" applyBorder="1" applyAlignment="1">
      <alignment horizontal="left" vertical="top" wrapText="1"/>
    </xf>
    <xf numFmtId="0" fontId="54" fillId="14" borderId="52" xfId="3" applyFont="1" applyFill="1" applyBorder="1" applyAlignment="1">
      <alignment horizontal="center" vertical="center" wrapText="1"/>
    </xf>
    <xf numFmtId="0" fontId="54" fillId="14" borderId="53" xfId="3" applyFont="1" applyFill="1" applyBorder="1" applyAlignment="1">
      <alignment horizontal="center" vertical="center" wrapText="1"/>
    </xf>
    <xf numFmtId="0" fontId="54" fillId="14" borderId="54" xfId="2" applyFont="1" applyFill="1" applyBorder="1" applyAlignment="1">
      <alignment horizontal="center" vertical="center"/>
    </xf>
    <xf numFmtId="0" fontId="54" fillId="14" borderId="55" xfId="2" applyFont="1" applyFill="1" applyBorder="1" applyAlignment="1">
      <alignment horizontal="center" vertical="center"/>
    </xf>
    <xf numFmtId="0" fontId="2" fillId="3" borderId="66" xfId="2" quotePrefix="1" applyFont="1" applyFill="1" applyBorder="1" applyAlignment="1">
      <alignment horizontal="justify" vertical="center" wrapText="1"/>
    </xf>
    <xf numFmtId="0" fontId="2" fillId="3" borderId="67" xfId="2" quotePrefix="1" applyFont="1" applyFill="1" applyBorder="1" applyAlignment="1">
      <alignment horizontal="justify" vertical="center" wrapText="1"/>
    </xf>
    <xf numFmtId="0" fontId="2" fillId="3" borderId="68" xfId="2" quotePrefix="1" applyFont="1" applyFill="1" applyBorder="1" applyAlignment="1">
      <alignment horizontal="justify" vertical="center" wrapText="1"/>
    </xf>
    <xf numFmtId="0" fontId="54" fillId="3" borderId="56" xfId="3" applyFont="1" applyFill="1" applyBorder="1" applyAlignment="1">
      <alignment horizontal="left" vertical="top" wrapText="1" readingOrder="1"/>
    </xf>
    <xf numFmtId="0" fontId="54" fillId="3" borderId="57" xfId="3" applyFont="1" applyFill="1" applyBorder="1" applyAlignment="1">
      <alignment horizontal="left" vertical="top" wrapText="1" readingOrder="1"/>
    </xf>
    <xf numFmtId="0" fontId="55" fillId="3" borderId="58" xfId="2" applyFont="1" applyFill="1" applyBorder="1" applyAlignment="1">
      <alignment horizontal="justify" vertical="center" wrapText="1"/>
    </xf>
    <xf numFmtId="0" fontId="55" fillId="3" borderId="59" xfId="2" applyFont="1" applyFill="1" applyBorder="1" applyAlignment="1">
      <alignment horizontal="justify" vertical="center" wrapText="1"/>
    </xf>
    <xf numFmtId="0" fontId="54" fillId="3" borderId="60" xfId="0" applyFont="1" applyFill="1" applyBorder="1" applyAlignment="1">
      <alignment horizontal="left" vertical="center" wrapText="1"/>
    </xf>
    <xf numFmtId="0" fontId="54" fillId="3" borderId="61" xfId="0" applyFont="1" applyFill="1" applyBorder="1" applyAlignment="1">
      <alignment horizontal="left" vertical="center" wrapText="1"/>
    </xf>
    <xf numFmtId="0" fontId="55" fillId="3" borderId="62" xfId="2" applyFont="1" applyFill="1" applyBorder="1" applyAlignment="1">
      <alignment horizontal="justify" vertical="center" wrapText="1"/>
    </xf>
    <xf numFmtId="0" fontId="55" fillId="3" borderId="63" xfId="2" applyFont="1" applyFill="1" applyBorder="1" applyAlignment="1">
      <alignment horizontal="justify" vertical="center" wrapText="1"/>
    </xf>
    <xf numFmtId="0" fontId="49" fillId="3" borderId="14" xfId="2" applyFont="1" applyFill="1" applyBorder="1" applyAlignment="1">
      <alignment horizontal="left" vertical="top" wrapText="1"/>
    </xf>
    <xf numFmtId="0" fontId="49" fillId="3" borderId="0" xfId="2" applyFont="1" applyFill="1" applyAlignment="1">
      <alignment horizontal="left" vertical="top" wrapText="1"/>
    </xf>
    <xf numFmtId="0" fontId="49" fillId="3" borderId="15" xfId="2" applyFont="1" applyFill="1" applyBorder="1" applyAlignment="1">
      <alignment horizontal="left" vertical="top" wrapText="1"/>
    </xf>
    <xf numFmtId="0" fontId="54" fillId="3" borderId="69" xfId="0" applyFont="1" applyFill="1" applyBorder="1" applyAlignment="1">
      <alignment horizontal="left" vertical="center" wrapText="1"/>
    </xf>
    <xf numFmtId="0" fontId="54" fillId="3" borderId="70" xfId="0" applyFont="1" applyFill="1" applyBorder="1" applyAlignment="1">
      <alignment horizontal="left" vertical="center" wrapText="1"/>
    </xf>
    <xf numFmtId="0" fontId="54" fillId="3" borderId="71" xfId="0" applyFont="1" applyFill="1" applyBorder="1" applyAlignment="1">
      <alignment horizontal="left" vertical="center" wrapText="1"/>
    </xf>
    <xf numFmtId="0" fontId="54" fillId="3" borderId="72" xfId="0" applyFont="1" applyFill="1" applyBorder="1" applyAlignment="1">
      <alignment horizontal="left" vertical="center" wrapText="1"/>
    </xf>
    <xf numFmtId="0" fontId="55" fillId="3" borderId="64" xfId="0" applyFont="1" applyFill="1" applyBorder="1" applyAlignment="1">
      <alignment horizontal="justify" vertical="center" wrapText="1"/>
    </xf>
    <xf numFmtId="0" fontId="55" fillId="3" borderId="65" xfId="0" applyFont="1" applyFill="1" applyBorder="1" applyAlignment="1">
      <alignment horizontal="justify" vertical="center" wrapText="1"/>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16" borderId="5" xfId="0" applyFont="1" applyFill="1" applyBorder="1" applyAlignment="1">
      <alignment horizontal="center" vertical="center" wrapText="1"/>
    </xf>
    <xf numFmtId="0" fontId="4" fillId="16"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4" fillId="2" borderId="2" xfId="0" applyFont="1" applyFill="1" applyBorder="1" applyAlignment="1">
      <alignment horizontal="center" vertical="center" textRotation="90" wrapText="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2" borderId="9" xfId="0" applyFont="1" applyFill="1" applyBorder="1" applyAlignment="1">
      <alignment horizontal="center" vertical="center" wrapText="1"/>
    </xf>
    <xf numFmtId="0" fontId="8" fillId="0" borderId="4"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61" fillId="2" borderId="4" xfId="0" applyFont="1" applyFill="1" applyBorder="1" applyAlignment="1">
      <alignment horizontal="center" vertical="center" textRotation="90"/>
    </xf>
    <xf numFmtId="0" fontId="61" fillId="2" borderId="5" xfId="0" applyFont="1" applyFill="1" applyBorder="1" applyAlignment="1">
      <alignment horizontal="center" vertical="center" textRotation="90"/>
    </xf>
    <xf numFmtId="0" fontId="4" fillId="16" borderId="4" xfId="0" applyFont="1" applyFill="1" applyBorder="1" applyAlignment="1">
      <alignment horizontal="center" vertical="center" wrapText="1"/>
    </xf>
    <xf numFmtId="0" fontId="4" fillId="16" borderId="5" xfId="0" applyFont="1" applyFill="1" applyBorder="1" applyAlignment="1">
      <alignment horizontal="center" vertical="center"/>
    </xf>
    <xf numFmtId="0" fontId="4" fillId="16" borderId="2" xfId="0" applyFont="1" applyFill="1" applyBorder="1" applyAlignment="1">
      <alignment horizontal="center" vertical="center"/>
    </xf>
    <xf numFmtId="0" fontId="4" fillId="2" borderId="2" xfId="0" applyFont="1" applyFill="1" applyBorder="1" applyAlignment="1">
      <alignment horizontal="center" vertical="center"/>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68" fillId="0" borderId="4" xfId="0" applyFont="1" applyBorder="1" applyAlignment="1" applyProtection="1">
      <alignment horizontal="center" vertical="center" wrapText="1"/>
      <protection locked="0"/>
    </xf>
    <xf numFmtId="0" fontId="68" fillId="0" borderId="8" xfId="0" applyFont="1" applyBorder="1" applyAlignment="1" applyProtection="1">
      <alignment horizontal="center" vertical="center" wrapText="1"/>
      <protection locked="0"/>
    </xf>
    <xf numFmtId="0" fontId="68" fillId="0" borderId="5" xfId="0" applyFont="1" applyBorder="1" applyAlignment="1" applyProtection="1">
      <alignment horizontal="center" vertical="center" wrapText="1"/>
      <protection locked="0"/>
    </xf>
    <xf numFmtId="0" fontId="69" fillId="0" borderId="4" xfId="0" applyFont="1" applyBorder="1" applyAlignment="1" applyProtection="1">
      <alignment horizontal="center" vertical="center" wrapText="1"/>
      <protection locked="0"/>
    </xf>
    <xf numFmtId="0" fontId="69" fillId="0" borderId="8" xfId="0" applyFont="1" applyBorder="1" applyAlignment="1" applyProtection="1">
      <alignment horizontal="center" vertical="center" wrapText="1"/>
      <protection locked="0"/>
    </xf>
    <xf numFmtId="0" fontId="69" fillId="0" borderId="5" xfId="0" applyFont="1" applyBorder="1" applyAlignment="1" applyProtection="1">
      <alignment horizontal="center" vertical="center" wrapText="1"/>
      <protection locked="0"/>
    </xf>
    <xf numFmtId="0" fontId="70" fillId="0" borderId="8" xfId="0" applyFont="1" applyBorder="1" applyAlignment="1" applyProtection="1">
      <alignment horizontal="center" vertical="center" wrapText="1"/>
      <protection locked="0"/>
    </xf>
    <xf numFmtId="0" fontId="70" fillId="0" borderId="5" xfId="0" applyFont="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8" xfId="0" applyFont="1" applyFill="1" applyBorder="1" applyAlignment="1" applyProtection="1">
      <alignment horizontal="center" vertical="center" wrapText="1"/>
      <protection locked="0"/>
    </xf>
    <xf numFmtId="0" fontId="8" fillId="0" borderId="5" xfId="0" applyFont="1" applyFill="1" applyBorder="1" applyAlignment="1" applyProtection="1">
      <alignment horizontal="center" vertical="center" wrapText="1"/>
      <protection locked="0"/>
    </xf>
    <xf numFmtId="0" fontId="68" fillId="0" borderId="4" xfId="0" applyFont="1" applyFill="1" applyBorder="1" applyAlignment="1" applyProtection="1">
      <alignment horizontal="center" vertical="center" wrapText="1"/>
      <protection locked="0"/>
    </xf>
    <xf numFmtId="0" fontId="68" fillId="0" borderId="8" xfId="0" applyFont="1" applyFill="1" applyBorder="1" applyAlignment="1" applyProtection="1">
      <alignment horizontal="center" vertical="center" wrapText="1"/>
      <protection locked="0"/>
    </xf>
    <xf numFmtId="0" fontId="68" fillId="0" borderId="5" xfId="0" applyFont="1" applyFill="1" applyBorder="1" applyAlignment="1" applyProtection="1">
      <alignment horizontal="center" vertical="center" wrapText="1"/>
      <protection locked="0"/>
    </xf>
    <xf numFmtId="0" fontId="71" fillId="0" borderId="4" xfId="0" applyFont="1" applyBorder="1" applyAlignment="1" applyProtection="1">
      <alignment horizontal="center" vertical="center" wrapText="1"/>
      <protection locked="0"/>
    </xf>
    <xf numFmtId="0" fontId="71" fillId="0" borderId="8" xfId="0" applyFont="1" applyBorder="1" applyAlignment="1" applyProtection="1">
      <alignment horizontal="center" vertical="center" wrapText="1"/>
      <protection locked="0"/>
    </xf>
    <xf numFmtId="0" fontId="71" fillId="0" borderId="5" xfId="0" applyFont="1" applyBorder="1" applyAlignment="1" applyProtection="1">
      <alignment horizontal="center" vertical="center" wrapText="1"/>
      <protection locked="0"/>
    </xf>
    <xf numFmtId="0" fontId="63" fillId="0" borderId="4" xfId="0" applyFont="1" applyBorder="1" applyAlignment="1" applyProtection="1">
      <alignment horizontal="center" vertical="center" wrapText="1"/>
      <protection locked="0"/>
    </xf>
    <xf numFmtId="0" fontId="63" fillId="0" borderId="8" xfId="0" applyFont="1" applyBorder="1" applyAlignment="1" applyProtection="1">
      <alignment horizontal="center" vertical="center" wrapText="1"/>
      <protection locked="0"/>
    </xf>
    <xf numFmtId="0" fontId="63"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0" fontId="58" fillId="3" borderId="76" xfId="0" applyFont="1" applyFill="1" applyBorder="1" applyAlignment="1">
      <alignment horizontal="left" vertical="center"/>
    </xf>
    <xf numFmtId="0" fontId="58" fillId="3" borderId="78" xfId="0" applyFont="1" applyFill="1" applyBorder="1" applyAlignment="1">
      <alignment horizontal="left" vertical="center"/>
    </xf>
    <xf numFmtId="0" fontId="60" fillId="3" borderId="76" xfId="0" applyFont="1" applyFill="1" applyBorder="1" applyAlignment="1">
      <alignment horizontal="center" vertical="center"/>
    </xf>
    <xf numFmtId="0" fontId="60" fillId="3" borderId="77" xfId="0" applyFont="1" applyFill="1" applyBorder="1" applyAlignment="1">
      <alignment horizontal="center" vertical="center"/>
    </xf>
    <xf numFmtId="0" fontId="60" fillId="3" borderId="78" xfId="0" applyFont="1" applyFill="1" applyBorder="1" applyAlignment="1">
      <alignment horizontal="center" vertical="center"/>
    </xf>
    <xf numFmtId="0" fontId="72" fillId="3" borderId="31" xfId="0" applyFont="1" applyFill="1" applyBorder="1" applyAlignment="1" applyProtection="1">
      <alignment horizontal="left" vertical="center"/>
      <protection locked="0"/>
    </xf>
    <xf numFmtId="0" fontId="8" fillId="3" borderId="31" xfId="0" applyFont="1" applyFill="1" applyBorder="1" applyAlignment="1" applyProtection="1">
      <alignment horizontal="left" vertical="center" wrapText="1"/>
      <protection locked="0"/>
    </xf>
    <xf numFmtId="0" fontId="7"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67" fillId="0" borderId="4" xfId="0" applyFont="1" applyBorder="1" applyAlignment="1" applyProtection="1">
      <alignment horizontal="center" vertical="center" wrapText="1"/>
      <protection locked="0"/>
    </xf>
    <xf numFmtId="0" fontId="67" fillId="0" borderId="8" xfId="0" applyFont="1" applyBorder="1" applyAlignment="1" applyProtection="1">
      <alignment horizontal="center" vertical="center" wrapText="1"/>
      <protection locked="0"/>
    </xf>
    <xf numFmtId="0" fontId="67" fillId="0" borderId="5" xfId="0" applyFont="1" applyBorder="1" applyAlignment="1" applyProtection="1">
      <alignment horizontal="center" vertical="center" wrapText="1"/>
      <protection locked="0"/>
    </xf>
    <xf numFmtId="0" fontId="1" fillId="0" borderId="4" xfId="0" applyFont="1" applyFill="1" applyBorder="1" applyAlignment="1" applyProtection="1">
      <alignment horizontal="center" vertical="center"/>
      <protection locked="0"/>
    </xf>
    <xf numFmtId="9" fontId="1" fillId="0" borderId="75" xfId="0" applyNumberFormat="1" applyFont="1" applyBorder="1" applyAlignment="1" applyProtection="1">
      <alignment horizontal="center" vertical="top" wrapText="1"/>
      <protection hidden="1"/>
    </xf>
    <xf numFmtId="0" fontId="58" fillId="0" borderId="31" xfId="0" applyFont="1" applyBorder="1" applyAlignment="1">
      <alignment horizontal="center" vertical="center" wrapText="1"/>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30" xfId="0" applyFont="1" applyFill="1" applyBorder="1" applyAlignment="1">
      <alignment horizontal="center" vertical="center"/>
    </xf>
    <xf numFmtId="0" fontId="72" fillId="2" borderId="6" xfId="0" applyFont="1" applyFill="1" applyBorder="1" applyAlignment="1">
      <alignment horizontal="left" vertical="center"/>
    </xf>
    <xf numFmtId="0" fontId="72" fillId="2" borderId="10" xfId="0" applyFont="1" applyFill="1" applyBorder="1" applyAlignment="1">
      <alignment horizontal="left" vertical="center"/>
    </xf>
    <xf numFmtId="0" fontId="59" fillId="3" borderId="76" xfId="0" applyFont="1" applyFill="1" applyBorder="1" applyAlignment="1">
      <alignment horizontal="center" vertical="center" wrapText="1"/>
    </xf>
    <xf numFmtId="0" fontId="59" fillId="3" borderId="77" xfId="0" applyFont="1" applyFill="1" applyBorder="1" applyAlignment="1">
      <alignment horizontal="center" vertical="center" wrapText="1"/>
    </xf>
    <xf numFmtId="0" fontId="59" fillId="3" borderId="78" xfId="0" applyFont="1" applyFill="1" applyBorder="1" applyAlignment="1">
      <alignment horizontal="center" vertical="center" wrapText="1"/>
    </xf>
    <xf numFmtId="0" fontId="63" fillId="0" borderId="4" xfId="0" applyFont="1" applyBorder="1" applyAlignment="1">
      <alignment horizontal="center" vertical="center"/>
    </xf>
    <xf numFmtId="0" fontId="63" fillId="0" borderId="8" xfId="0" applyFont="1" applyBorder="1" applyAlignment="1">
      <alignment horizontal="center" vertical="center"/>
    </xf>
    <xf numFmtId="0" fontId="63" fillId="0" borderId="5" xfId="0" applyFont="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8" xfId="0" applyFont="1" applyFill="1" applyBorder="1" applyAlignment="1">
      <alignment horizontal="center" vertical="center"/>
    </xf>
    <xf numFmtId="0" fontId="4" fillId="17" borderId="6" xfId="0" applyFont="1" applyFill="1" applyBorder="1" applyAlignment="1">
      <alignment horizontal="center" vertical="center" wrapText="1"/>
    </xf>
    <xf numFmtId="0" fontId="4" fillId="17" borderId="10" xfId="0" applyFont="1" applyFill="1" applyBorder="1" applyAlignment="1">
      <alignment horizontal="center" vertical="center" wrapText="1"/>
    </xf>
    <xf numFmtId="0" fontId="4" fillId="17" borderId="7" xfId="0" applyFont="1" applyFill="1" applyBorder="1" applyAlignment="1">
      <alignment horizontal="center" vertical="center" wrapText="1"/>
    </xf>
    <xf numFmtId="0" fontId="4" fillId="17" borderId="2" xfId="0" applyFont="1" applyFill="1" applyBorder="1" applyAlignment="1">
      <alignment horizontal="center" vertical="center" wrapText="1"/>
    </xf>
    <xf numFmtId="0" fontId="4" fillId="0" borderId="74" xfId="0" applyFont="1" applyBorder="1" applyAlignment="1" applyProtection="1">
      <alignment horizontal="center" vertical="top"/>
      <protection hidden="1"/>
    </xf>
    <xf numFmtId="0" fontId="26" fillId="0" borderId="0" xfId="0" applyFont="1" applyAlignment="1">
      <alignment horizontal="center" vertical="center" wrapText="1"/>
    </xf>
    <xf numFmtId="0" fontId="21" fillId="5" borderId="14"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19" xfId="0" applyFont="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43" fillId="0" borderId="12" xfId="0" applyFont="1" applyBorder="1" applyAlignment="1">
      <alignment horizontal="center" vertical="center" wrapText="1"/>
    </xf>
    <xf numFmtId="0" fontId="43" fillId="0" borderId="19" xfId="0" applyFont="1" applyBorder="1" applyAlignment="1">
      <alignment horizontal="center" vertical="center"/>
    </xf>
    <xf numFmtId="0" fontId="43" fillId="0" borderId="13" xfId="0" applyFont="1" applyBorder="1" applyAlignment="1">
      <alignment horizontal="center" vertical="center"/>
    </xf>
    <xf numFmtId="0" fontId="43" fillId="0" borderId="14" xfId="0" applyFont="1" applyBorder="1" applyAlignment="1">
      <alignment horizontal="center" vertical="center"/>
    </xf>
    <xf numFmtId="0" fontId="43" fillId="0" borderId="0" xfId="0" applyFont="1" applyAlignment="1">
      <alignment horizontal="center" vertical="center"/>
    </xf>
    <xf numFmtId="0" fontId="43" fillId="0" borderId="15" xfId="0" applyFont="1" applyBorder="1" applyAlignment="1">
      <alignment horizontal="center" vertical="center"/>
    </xf>
    <xf numFmtId="0" fontId="43" fillId="0" borderId="16" xfId="0" applyFont="1" applyBorder="1" applyAlignment="1">
      <alignment horizontal="center" vertical="center"/>
    </xf>
    <xf numFmtId="0" fontId="43" fillId="0" borderId="18" xfId="0" applyFont="1" applyBorder="1" applyAlignment="1">
      <alignment horizontal="center" vertical="center"/>
    </xf>
    <xf numFmtId="0" fontId="43" fillId="0" borderId="17" xfId="0" applyFont="1" applyBorder="1" applyAlignment="1">
      <alignment horizontal="center" vertical="center"/>
    </xf>
    <xf numFmtId="0" fontId="43" fillId="0" borderId="19" xfId="0" applyFont="1" applyBorder="1" applyAlignment="1">
      <alignment horizontal="center" vertical="center" wrapText="1"/>
    </xf>
    <xf numFmtId="0" fontId="42" fillId="11" borderId="20" xfId="0" applyFont="1" applyFill="1" applyBorder="1" applyAlignment="1">
      <alignment horizontal="center" vertical="center" wrapText="1" readingOrder="1"/>
    </xf>
    <xf numFmtId="0" fontId="42" fillId="11" borderId="21" xfId="0" applyFont="1" applyFill="1" applyBorder="1" applyAlignment="1">
      <alignment horizontal="center" vertical="center" wrapText="1" readingOrder="1"/>
    </xf>
    <xf numFmtId="0" fontId="42" fillId="11" borderId="22" xfId="0" applyFont="1" applyFill="1" applyBorder="1" applyAlignment="1">
      <alignment horizontal="center" vertical="center" wrapText="1" readingOrder="1"/>
    </xf>
    <xf numFmtId="0" fontId="42" fillId="11" borderId="23" xfId="0" applyFont="1" applyFill="1" applyBorder="1" applyAlignment="1">
      <alignment horizontal="center" vertical="center" wrapText="1" readingOrder="1"/>
    </xf>
    <xf numFmtId="0" fontId="42" fillId="11" borderId="0" xfId="0" applyFont="1" applyFill="1" applyAlignment="1">
      <alignment horizontal="center" vertical="center" wrapText="1" readingOrder="1"/>
    </xf>
    <xf numFmtId="0" fontId="42" fillId="11" borderId="24" xfId="0" applyFont="1" applyFill="1" applyBorder="1" applyAlignment="1">
      <alignment horizontal="center" vertical="center" wrapText="1" readingOrder="1"/>
    </xf>
    <xf numFmtId="0" fontId="42" fillId="11" borderId="25" xfId="0" applyFont="1" applyFill="1" applyBorder="1" applyAlignment="1">
      <alignment horizontal="center" vertical="center" wrapText="1" readingOrder="1"/>
    </xf>
    <xf numFmtId="0" fontId="42" fillId="11" borderId="26" xfId="0" applyFont="1" applyFill="1" applyBorder="1" applyAlignment="1">
      <alignment horizontal="center" vertical="center" wrapText="1" readingOrder="1"/>
    </xf>
    <xf numFmtId="0" fontId="42" fillId="11" borderId="27" xfId="0" applyFont="1" applyFill="1" applyBorder="1" applyAlignment="1">
      <alignment horizontal="center" vertical="center" wrapText="1" readingOrder="1"/>
    </xf>
    <xf numFmtId="0" fontId="43" fillId="0" borderId="14" xfId="0" applyFont="1" applyBorder="1" applyAlignment="1">
      <alignment horizontal="center" vertical="center" wrapText="1"/>
    </xf>
    <xf numFmtId="0" fontId="42" fillId="12" borderId="20" xfId="0" applyFont="1" applyFill="1" applyBorder="1" applyAlignment="1">
      <alignment horizontal="center" vertical="center" wrapText="1" readingOrder="1"/>
    </xf>
    <xf numFmtId="0" fontId="42" fillId="12" borderId="21" xfId="0" applyFont="1" applyFill="1" applyBorder="1" applyAlignment="1">
      <alignment horizontal="center" vertical="center" wrapText="1" readingOrder="1"/>
    </xf>
    <xf numFmtId="0" fontId="42" fillId="12" borderId="22" xfId="0" applyFont="1" applyFill="1" applyBorder="1" applyAlignment="1">
      <alignment horizontal="center" vertical="center" wrapText="1" readingOrder="1"/>
    </xf>
    <xf numFmtId="0" fontId="42" fillId="12" borderId="23" xfId="0" applyFont="1" applyFill="1" applyBorder="1" applyAlignment="1">
      <alignment horizontal="center" vertical="center" wrapText="1" readingOrder="1"/>
    </xf>
    <xf numFmtId="0" fontId="42" fillId="12" borderId="0" xfId="0" applyFont="1" applyFill="1" applyAlignment="1">
      <alignment horizontal="center" vertical="center" wrapText="1" readingOrder="1"/>
    </xf>
    <xf numFmtId="0" fontId="42" fillId="12" borderId="24" xfId="0" applyFont="1" applyFill="1" applyBorder="1" applyAlignment="1">
      <alignment horizontal="center" vertical="center" wrapText="1" readingOrder="1"/>
    </xf>
    <xf numFmtId="0" fontId="42" fillId="12" borderId="25" xfId="0" applyFont="1" applyFill="1" applyBorder="1" applyAlignment="1">
      <alignment horizontal="center" vertical="center" wrapText="1" readingOrder="1"/>
    </xf>
    <xf numFmtId="0" fontId="42" fillId="12" borderId="26" xfId="0" applyFont="1" applyFill="1" applyBorder="1" applyAlignment="1">
      <alignment horizontal="center" vertical="center" wrapText="1" readingOrder="1"/>
    </xf>
    <xf numFmtId="0" fontId="42" fillId="12" borderId="27" xfId="0" applyFont="1" applyFill="1" applyBorder="1" applyAlignment="1">
      <alignment horizontal="center" vertical="center" wrapText="1" readingOrder="1"/>
    </xf>
    <xf numFmtId="0" fontId="41" fillId="0" borderId="0" xfId="0" applyFont="1" applyAlignment="1">
      <alignment horizontal="center" vertical="center" wrapText="1"/>
    </xf>
    <xf numFmtId="0" fontId="23" fillId="0" borderId="0" xfId="0" applyFont="1" applyAlignment="1">
      <alignment horizontal="center" vertical="center" wrapText="1"/>
    </xf>
    <xf numFmtId="0" fontId="42" fillId="5" borderId="20" xfId="0" applyFont="1" applyFill="1" applyBorder="1" applyAlignment="1">
      <alignment horizontal="center" vertical="center" wrapText="1" readingOrder="1"/>
    </xf>
    <xf numFmtId="0" fontId="42" fillId="5" borderId="21" xfId="0" applyFont="1" applyFill="1" applyBorder="1" applyAlignment="1">
      <alignment horizontal="center" vertical="center" wrapText="1" readingOrder="1"/>
    </xf>
    <xf numFmtId="0" fontId="42" fillId="5" borderId="22" xfId="0" applyFont="1" applyFill="1" applyBorder="1" applyAlignment="1">
      <alignment horizontal="center" vertical="center" wrapText="1" readingOrder="1"/>
    </xf>
    <xf numFmtId="0" fontId="42" fillId="5" borderId="23" xfId="0" applyFont="1" applyFill="1" applyBorder="1" applyAlignment="1">
      <alignment horizontal="center" vertical="center" wrapText="1" readingOrder="1"/>
    </xf>
    <xf numFmtId="0" fontId="42" fillId="5" borderId="0" xfId="0" applyFont="1" applyFill="1" applyAlignment="1">
      <alignment horizontal="center" vertical="center" wrapText="1" readingOrder="1"/>
    </xf>
    <xf numFmtId="0" fontId="42" fillId="5" borderId="24" xfId="0" applyFont="1" applyFill="1" applyBorder="1" applyAlignment="1">
      <alignment horizontal="center" vertical="center" wrapText="1" readingOrder="1"/>
    </xf>
    <xf numFmtId="0" fontId="42" fillId="5" borderId="25" xfId="0" applyFont="1" applyFill="1" applyBorder="1" applyAlignment="1">
      <alignment horizontal="center" vertical="center" wrapText="1" readingOrder="1"/>
    </xf>
    <xf numFmtId="0" fontId="42" fillId="5" borderId="26" xfId="0" applyFont="1" applyFill="1" applyBorder="1" applyAlignment="1">
      <alignment horizontal="center" vertical="center" wrapText="1" readingOrder="1"/>
    </xf>
    <xf numFmtId="0" fontId="42" fillId="5" borderId="27" xfId="0" applyFont="1" applyFill="1" applyBorder="1" applyAlignment="1">
      <alignment horizontal="center" vertical="center" wrapText="1" readingOrder="1"/>
    </xf>
    <xf numFmtId="0" fontId="42" fillId="13" borderId="20" xfId="0" applyFont="1" applyFill="1" applyBorder="1" applyAlignment="1">
      <alignment horizontal="center" vertical="center" wrapText="1" readingOrder="1"/>
    </xf>
    <xf numFmtId="0" fontId="42" fillId="13" borderId="21" xfId="0" applyFont="1" applyFill="1" applyBorder="1" applyAlignment="1">
      <alignment horizontal="center" vertical="center" wrapText="1" readingOrder="1"/>
    </xf>
    <xf numFmtId="0" fontId="42" fillId="13" borderId="22" xfId="0" applyFont="1" applyFill="1" applyBorder="1" applyAlignment="1">
      <alignment horizontal="center" vertical="center" wrapText="1" readingOrder="1"/>
    </xf>
    <xf numFmtId="0" fontId="42" fillId="13" borderId="23" xfId="0" applyFont="1" applyFill="1" applyBorder="1" applyAlignment="1">
      <alignment horizontal="center" vertical="center" wrapText="1" readingOrder="1"/>
    </xf>
    <xf numFmtId="0" fontId="42" fillId="13" borderId="0" xfId="0" applyFont="1" applyFill="1" applyAlignment="1">
      <alignment horizontal="center" vertical="center" wrapText="1" readingOrder="1"/>
    </xf>
    <xf numFmtId="0" fontId="42" fillId="13" borderId="24" xfId="0" applyFont="1" applyFill="1" applyBorder="1" applyAlignment="1">
      <alignment horizontal="center" vertical="center" wrapText="1" readingOrder="1"/>
    </xf>
    <xf numFmtId="0" fontId="42" fillId="13" borderId="25" xfId="0" applyFont="1" applyFill="1" applyBorder="1" applyAlignment="1">
      <alignment horizontal="center" vertical="center" wrapText="1" readingOrder="1"/>
    </xf>
    <xf numFmtId="0" fontId="42" fillId="13" borderId="26" xfId="0" applyFont="1" applyFill="1" applyBorder="1" applyAlignment="1">
      <alignment horizontal="center" vertical="center" wrapText="1" readingOrder="1"/>
    </xf>
    <xf numFmtId="0" fontId="42" fillId="13" borderId="27" xfId="0" applyFont="1" applyFill="1" applyBorder="1" applyAlignment="1">
      <alignment horizontal="center" vertical="center" wrapText="1" readingOrder="1"/>
    </xf>
    <xf numFmtId="0" fontId="25" fillId="0" borderId="0" xfId="0" applyFont="1" applyAlignment="1">
      <alignment horizontal="center" vertical="center"/>
    </xf>
    <xf numFmtId="0" fontId="45" fillId="0" borderId="0" xfId="0" applyFont="1" applyAlignment="1">
      <alignment horizontal="center" vertical="center"/>
    </xf>
    <xf numFmtId="0" fontId="40" fillId="15" borderId="33" xfId="0" applyFont="1" applyFill="1" applyBorder="1" applyAlignment="1">
      <alignment horizontal="center" vertical="center" wrapText="1" readingOrder="1"/>
    </xf>
    <xf numFmtId="0" fontId="40" fillId="15" borderId="34" xfId="0" applyFont="1" applyFill="1" applyBorder="1" applyAlignment="1">
      <alignment horizontal="center" vertical="center" wrapText="1" readingOrder="1"/>
    </xf>
    <xf numFmtId="0" fontId="40" fillId="15" borderId="45" xfId="0" applyFont="1" applyFill="1" applyBorder="1" applyAlignment="1">
      <alignment horizontal="center" vertical="center" wrapText="1" readingOrder="1"/>
    </xf>
    <xf numFmtId="0" fontId="35" fillId="3" borderId="0" xfId="0" applyFont="1" applyFill="1" applyAlignment="1">
      <alignment horizontal="justify" vertical="center" wrapText="1"/>
    </xf>
    <xf numFmtId="0" fontId="37" fillId="15" borderId="42" xfId="0" applyFont="1" applyFill="1" applyBorder="1" applyAlignment="1">
      <alignment horizontal="center" vertical="center" wrapText="1" readingOrder="1"/>
    </xf>
    <xf numFmtId="0" fontId="37" fillId="15" borderId="43" xfId="0" applyFont="1" applyFill="1" applyBorder="1" applyAlignment="1">
      <alignment horizontal="center" vertical="center" wrapText="1" readingOrder="1"/>
    </xf>
    <xf numFmtId="0" fontId="37" fillId="3" borderId="40" xfId="0" applyFont="1" applyFill="1" applyBorder="1" applyAlignment="1">
      <alignment horizontal="center" vertical="center" wrapText="1" readingOrder="1"/>
    </xf>
    <xf numFmtId="0" fontId="37" fillId="3" borderId="35" xfId="0" applyFont="1" applyFill="1" applyBorder="1" applyAlignment="1">
      <alignment horizontal="center" vertical="center" wrapText="1" readingOrder="1"/>
    </xf>
    <xf numFmtId="0" fontId="37" fillId="3" borderId="32" xfId="0" applyFont="1" applyFill="1" applyBorder="1" applyAlignment="1">
      <alignment horizontal="center" vertical="center" wrapText="1" readingOrder="1"/>
    </xf>
    <xf numFmtId="0" fontId="37" fillId="3" borderId="31" xfId="0" applyFont="1" applyFill="1" applyBorder="1" applyAlignment="1">
      <alignment horizontal="center" vertical="center" wrapText="1" readingOrder="1"/>
    </xf>
    <xf numFmtId="0" fontId="37" fillId="3" borderId="37" xfId="0" applyFont="1" applyFill="1" applyBorder="1" applyAlignment="1">
      <alignment horizontal="center" vertical="center" wrapText="1" readingOrder="1"/>
    </xf>
    <xf numFmtId="0" fontId="37" fillId="3" borderId="38" xfId="0" applyFont="1" applyFill="1" applyBorder="1" applyAlignment="1">
      <alignment horizontal="center" vertical="center" wrapText="1" readingOrder="1"/>
    </xf>
    <xf numFmtId="0" fontId="6" fillId="0" borderId="2" xfId="0" applyFont="1" applyFill="1" applyBorder="1" applyAlignment="1" applyProtection="1">
      <alignment horizontal="left" vertical="top" wrapText="1"/>
      <protection locked="0"/>
    </xf>
    <xf numFmtId="0" fontId="1" fillId="17" borderId="2" xfId="0" applyFont="1" applyFill="1" applyBorder="1" applyAlignment="1">
      <alignment horizontal="center" vertical="center" wrapText="1"/>
    </xf>
  </cellXfs>
  <cellStyles count="5">
    <cellStyle name="Normal" xfId="0" builtinId="0"/>
    <cellStyle name="Normal - Style1 2" xfId="2"/>
    <cellStyle name="Normal 2" xfId="4"/>
    <cellStyle name="Normal 2 2" xfId="3"/>
    <cellStyle name="Porcentaje" xfId="1" builtinId="5"/>
  </cellStyles>
  <dxfs count="95">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ill>
        <patternFill>
          <bgColor theme="9" tint="-0.24994659260841701"/>
        </patternFill>
      </fill>
    </dxf>
    <dxf>
      <fill>
        <patternFill>
          <bgColor rgb="FF92D050"/>
        </patternFill>
      </fill>
    </dxf>
    <dxf>
      <fill>
        <patternFill>
          <bgColor rgb="FFFFFF00"/>
        </patternFill>
      </fill>
    </dxf>
    <dxf>
      <fill>
        <patternFill>
          <bgColor rgb="FFC00000"/>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rgb="FFFFFF00"/>
        </patternFill>
      </fill>
    </dxf>
    <dxf>
      <fill>
        <patternFill>
          <bgColor rgb="FFC00000"/>
        </patternFill>
      </fill>
    </dxf>
    <dxf>
      <fill>
        <patternFill>
          <bgColor rgb="FF92D050"/>
        </patternFill>
      </fill>
    </dxf>
    <dxf>
      <fill>
        <patternFill>
          <bgColor theme="9" tint="-0.24994659260841701"/>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ont>
        <color auto="1"/>
      </font>
      <fill>
        <patternFill>
          <bgColor rgb="FF92D050"/>
        </patternFill>
      </fill>
    </dxf>
    <dxf>
      <fill>
        <patternFill>
          <bgColor rgb="FFFFFF66"/>
        </patternFill>
      </fill>
    </dxf>
    <dxf>
      <fill>
        <patternFill>
          <bgColor rgb="FFFF0000"/>
        </patternFill>
      </fill>
    </dxf>
    <dxf>
      <fill>
        <patternFill>
          <bgColor rgb="FFFFC000"/>
        </patternFill>
      </fill>
    </dxf>
    <dxf>
      <fill>
        <patternFill>
          <bgColor rgb="FF00B05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FF66"/>
        </patternFill>
      </fill>
    </dxf>
    <dxf>
      <fill>
        <patternFill>
          <bgColor rgb="FF00B050"/>
        </patternFill>
      </fill>
    </dxf>
    <dxf>
      <fill>
        <patternFill>
          <bgColor rgb="FFFFFF66"/>
        </patternFill>
      </fill>
    </dxf>
    <dxf>
      <font>
        <color auto="1"/>
      </font>
      <fill>
        <patternFill>
          <bgColor rgb="FF92D05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s>
  <tableStyles count="0" defaultTableStyle="TableStyleMedium2" defaultPivotStyle="PivotStyleLight16"/>
  <colors>
    <mruColors>
      <color rgb="FFFF66CC"/>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eetMetadata" Target="metadata.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761999</xdr:colOff>
      <xdr:row>0</xdr:row>
      <xdr:rowOff>92365</xdr:rowOff>
    </xdr:from>
    <xdr:to>
      <xdr:col>4</xdr:col>
      <xdr:colOff>1435676</xdr:colOff>
      <xdr:row>1</xdr:row>
      <xdr:rowOff>1183641</xdr:rowOff>
    </xdr:to>
    <xdr:pic>
      <xdr:nvPicPr>
        <xdr:cNvPr id="3" name="Imagen 2" descr="LOGO NUEVO">
          <a:extLst>
            <a:ext uri="{FF2B5EF4-FFF2-40B4-BE49-F238E27FC236}">
              <a16:creationId xmlns:a16="http://schemas.microsoft.com/office/drawing/2014/main" xmlns="" id="{B5A96374-E659-41E2-AB80-A1C0329D470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499" y="96175"/>
          <a:ext cx="2999682" cy="1297016"/>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09:C219" totalsRowShown="0" headerRowDxfId="3" dataDxfId="2">
  <autoFilter ref="B209:C219"/>
  <tableColumns count="2">
    <tableColumn id="1" name="Criterios" dataDxfId="1"/>
    <tableColumn id="2"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5"/>
  <sheetViews>
    <sheetView topLeftCell="A21" zoomScale="110" zoomScaleNormal="110" workbookViewId="0">
      <selection activeCell="E19" sqref="E19:F19"/>
    </sheetView>
  </sheetViews>
  <sheetFormatPr baseColWidth="10" defaultColWidth="11.42578125" defaultRowHeight="15" x14ac:dyDescent="0.25"/>
  <cols>
    <col min="1" max="1" width="2.85546875" style="82" customWidth="1"/>
    <col min="2" max="3" width="24.7109375" style="82" customWidth="1"/>
    <col min="4" max="4" width="16" style="82" customWidth="1"/>
    <col min="5" max="5" width="24.7109375" style="82" customWidth="1"/>
    <col min="6" max="6" width="27.7109375" style="82" customWidth="1"/>
    <col min="7" max="8" width="24.7109375" style="82" customWidth="1"/>
    <col min="9" max="16384" width="11.42578125" style="82"/>
  </cols>
  <sheetData>
    <row r="1" spans="2:8" ht="15.75" thickBot="1" x14ac:dyDescent="0.3"/>
    <row r="2" spans="2:8" ht="18" x14ac:dyDescent="0.25">
      <c r="B2" s="234" t="s">
        <v>163</v>
      </c>
      <c r="C2" s="235"/>
      <c r="D2" s="235"/>
      <c r="E2" s="235"/>
      <c r="F2" s="235"/>
      <c r="G2" s="235"/>
      <c r="H2" s="236"/>
    </row>
    <row r="3" spans="2:8" x14ac:dyDescent="0.25">
      <c r="B3" s="83"/>
      <c r="C3" s="84"/>
      <c r="D3" s="84"/>
      <c r="E3" s="84"/>
      <c r="F3" s="84"/>
      <c r="G3" s="84"/>
      <c r="H3" s="85"/>
    </row>
    <row r="4" spans="2:8" ht="63" customHeight="1" x14ac:dyDescent="0.25">
      <c r="B4" s="237" t="s">
        <v>206</v>
      </c>
      <c r="C4" s="238"/>
      <c r="D4" s="238"/>
      <c r="E4" s="238"/>
      <c r="F4" s="238"/>
      <c r="G4" s="238"/>
      <c r="H4" s="239"/>
    </row>
    <row r="5" spans="2:8" ht="63" customHeight="1" x14ac:dyDescent="0.25">
      <c r="B5" s="240"/>
      <c r="C5" s="241"/>
      <c r="D5" s="241"/>
      <c r="E5" s="241"/>
      <c r="F5" s="241"/>
      <c r="G5" s="241"/>
      <c r="H5" s="242"/>
    </row>
    <row r="6" spans="2:8" ht="16.5" x14ac:dyDescent="0.25">
      <c r="B6" s="243" t="s">
        <v>161</v>
      </c>
      <c r="C6" s="244"/>
      <c r="D6" s="244"/>
      <c r="E6" s="244"/>
      <c r="F6" s="244"/>
      <c r="G6" s="244"/>
      <c r="H6" s="245"/>
    </row>
    <row r="7" spans="2:8" ht="95.25" customHeight="1" x14ac:dyDescent="0.25">
      <c r="B7" s="253" t="s">
        <v>166</v>
      </c>
      <c r="C7" s="254"/>
      <c r="D7" s="254"/>
      <c r="E7" s="254"/>
      <c r="F7" s="254"/>
      <c r="G7" s="254"/>
      <c r="H7" s="255"/>
    </row>
    <row r="8" spans="2:8" ht="16.5" x14ac:dyDescent="0.25">
      <c r="B8" s="119"/>
      <c r="C8" s="120"/>
      <c r="D8" s="120"/>
      <c r="E8" s="120"/>
      <c r="F8" s="120"/>
      <c r="G8" s="120"/>
      <c r="H8" s="121"/>
    </row>
    <row r="9" spans="2:8" ht="16.5" customHeight="1" x14ac:dyDescent="0.25">
      <c r="B9" s="246" t="s">
        <v>199</v>
      </c>
      <c r="C9" s="247"/>
      <c r="D9" s="247"/>
      <c r="E9" s="247"/>
      <c r="F9" s="247"/>
      <c r="G9" s="247"/>
      <c r="H9" s="248"/>
    </row>
    <row r="10" spans="2:8" ht="44.25" customHeight="1" x14ac:dyDescent="0.25">
      <c r="B10" s="246"/>
      <c r="C10" s="247"/>
      <c r="D10" s="247"/>
      <c r="E10" s="247"/>
      <c r="F10" s="247"/>
      <c r="G10" s="247"/>
      <c r="H10" s="248"/>
    </row>
    <row r="11" spans="2:8" ht="15.75" thickBot="1" x14ac:dyDescent="0.3">
      <c r="B11" s="108"/>
      <c r="C11" s="111"/>
      <c r="D11" s="116"/>
      <c r="E11" s="117"/>
      <c r="F11" s="117"/>
      <c r="G11" s="118"/>
      <c r="H11" s="112"/>
    </row>
    <row r="12" spans="2:8" ht="15.75" thickTop="1" x14ac:dyDescent="0.25">
      <c r="B12" s="108"/>
      <c r="C12" s="249" t="s">
        <v>162</v>
      </c>
      <c r="D12" s="250"/>
      <c r="E12" s="251" t="s">
        <v>200</v>
      </c>
      <c r="F12" s="252"/>
      <c r="G12" s="111"/>
      <c r="H12" s="112"/>
    </row>
    <row r="13" spans="2:8" ht="35.25" customHeight="1" x14ac:dyDescent="0.25">
      <c r="B13" s="108"/>
      <c r="C13" s="256" t="s">
        <v>193</v>
      </c>
      <c r="D13" s="257"/>
      <c r="E13" s="258" t="s">
        <v>198</v>
      </c>
      <c r="F13" s="259"/>
      <c r="G13" s="111"/>
      <c r="H13" s="112"/>
    </row>
    <row r="14" spans="2:8" ht="17.25" customHeight="1" x14ac:dyDescent="0.25">
      <c r="B14" s="108"/>
      <c r="C14" s="256" t="s">
        <v>194</v>
      </c>
      <c r="D14" s="257"/>
      <c r="E14" s="258" t="s">
        <v>196</v>
      </c>
      <c r="F14" s="259"/>
      <c r="G14" s="111"/>
      <c r="H14" s="112"/>
    </row>
    <row r="15" spans="2:8" ht="19.5" customHeight="1" x14ac:dyDescent="0.25">
      <c r="B15" s="108"/>
      <c r="C15" s="256" t="s">
        <v>195</v>
      </c>
      <c r="D15" s="257"/>
      <c r="E15" s="258" t="s">
        <v>197</v>
      </c>
      <c r="F15" s="259"/>
      <c r="G15" s="111"/>
      <c r="H15" s="112"/>
    </row>
    <row r="16" spans="2:8" ht="69.75" customHeight="1" x14ac:dyDescent="0.25">
      <c r="B16" s="108"/>
      <c r="C16" s="256" t="s">
        <v>164</v>
      </c>
      <c r="D16" s="257"/>
      <c r="E16" s="258" t="s">
        <v>165</v>
      </c>
      <c r="F16" s="259"/>
      <c r="G16" s="111"/>
      <c r="H16" s="112"/>
    </row>
    <row r="17" spans="2:8" ht="34.5" customHeight="1" x14ac:dyDescent="0.25">
      <c r="B17" s="108"/>
      <c r="C17" s="260" t="s">
        <v>2</v>
      </c>
      <c r="D17" s="261"/>
      <c r="E17" s="262" t="s">
        <v>207</v>
      </c>
      <c r="F17" s="263"/>
      <c r="G17" s="111"/>
      <c r="H17" s="112"/>
    </row>
    <row r="18" spans="2:8" ht="27.75" customHeight="1" x14ac:dyDescent="0.25">
      <c r="B18" s="108"/>
      <c r="C18" s="260" t="s">
        <v>3</v>
      </c>
      <c r="D18" s="261"/>
      <c r="E18" s="262" t="s">
        <v>208</v>
      </c>
      <c r="F18" s="263"/>
      <c r="G18" s="111"/>
      <c r="H18" s="112"/>
    </row>
    <row r="19" spans="2:8" ht="28.5" customHeight="1" x14ac:dyDescent="0.25">
      <c r="B19" s="108"/>
      <c r="C19" s="260" t="s">
        <v>41</v>
      </c>
      <c r="D19" s="261"/>
      <c r="E19" s="262" t="s">
        <v>209</v>
      </c>
      <c r="F19" s="263"/>
      <c r="G19" s="111"/>
      <c r="H19" s="112"/>
    </row>
    <row r="20" spans="2:8" ht="72.75" customHeight="1" x14ac:dyDescent="0.25">
      <c r="B20" s="108"/>
      <c r="C20" s="260" t="s">
        <v>1</v>
      </c>
      <c r="D20" s="261"/>
      <c r="E20" s="262" t="s">
        <v>210</v>
      </c>
      <c r="F20" s="263"/>
      <c r="G20" s="111"/>
      <c r="H20" s="112"/>
    </row>
    <row r="21" spans="2:8" ht="64.5" customHeight="1" x14ac:dyDescent="0.25">
      <c r="B21" s="108"/>
      <c r="C21" s="260" t="s">
        <v>49</v>
      </c>
      <c r="D21" s="261"/>
      <c r="E21" s="262" t="s">
        <v>168</v>
      </c>
      <c r="F21" s="263"/>
      <c r="G21" s="111"/>
      <c r="H21" s="112"/>
    </row>
    <row r="22" spans="2:8" ht="71.25" customHeight="1" x14ac:dyDescent="0.25">
      <c r="B22" s="108"/>
      <c r="C22" s="260" t="s">
        <v>167</v>
      </c>
      <c r="D22" s="261"/>
      <c r="E22" s="262" t="s">
        <v>169</v>
      </c>
      <c r="F22" s="263"/>
      <c r="G22" s="111"/>
      <c r="H22" s="112"/>
    </row>
    <row r="23" spans="2:8" ht="55.5" customHeight="1" x14ac:dyDescent="0.25">
      <c r="B23" s="108"/>
      <c r="C23" s="267" t="s">
        <v>170</v>
      </c>
      <c r="D23" s="268"/>
      <c r="E23" s="262" t="s">
        <v>171</v>
      </c>
      <c r="F23" s="263"/>
      <c r="G23" s="111"/>
      <c r="H23" s="112"/>
    </row>
    <row r="24" spans="2:8" ht="42" customHeight="1" x14ac:dyDescent="0.25">
      <c r="B24" s="108"/>
      <c r="C24" s="267" t="s">
        <v>47</v>
      </c>
      <c r="D24" s="268"/>
      <c r="E24" s="262" t="s">
        <v>172</v>
      </c>
      <c r="F24" s="263"/>
      <c r="G24" s="111"/>
      <c r="H24" s="112"/>
    </row>
    <row r="25" spans="2:8" ht="59.25" customHeight="1" x14ac:dyDescent="0.25">
      <c r="B25" s="108"/>
      <c r="C25" s="267" t="s">
        <v>160</v>
      </c>
      <c r="D25" s="268"/>
      <c r="E25" s="262" t="s">
        <v>173</v>
      </c>
      <c r="F25" s="263"/>
      <c r="G25" s="111"/>
      <c r="H25" s="112"/>
    </row>
    <row r="26" spans="2:8" ht="23.25" customHeight="1" x14ac:dyDescent="0.25">
      <c r="B26" s="108"/>
      <c r="C26" s="267" t="s">
        <v>12</v>
      </c>
      <c r="D26" s="268"/>
      <c r="E26" s="262" t="s">
        <v>174</v>
      </c>
      <c r="F26" s="263"/>
      <c r="G26" s="111"/>
      <c r="H26" s="112"/>
    </row>
    <row r="27" spans="2:8" ht="30.75" customHeight="1" x14ac:dyDescent="0.25">
      <c r="B27" s="108"/>
      <c r="C27" s="267" t="s">
        <v>178</v>
      </c>
      <c r="D27" s="268"/>
      <c r="E27" s="262" t="s">
        <v>175</v>
      </c>
      <c r="F27" s="263"/>
      <c r="G27" s="111"/>
      <c r="H27" s="112"/>
    </row>
    <row r="28" spans="2:8" ht="35.25" customHeight="1" x14ac:dyDescent="0.25">
      <c r="B28" s="108"/>
      <c r="C28" s="267" t="s">
        <v>179</v>
      </c>
      <c r="D28" s="268"/>
      <c r="E28" s="262" t="s">
        <v>176</v>
      </c>
      <c r="F28" s="263"/>
      <c r="G28" s="111"/>
      <c r="H28" s="112"/>
    </row>
    <row r="29" spans="2:8" ht="33" customHeight="1" x14ac:dyDescent="0.25">
      <c r="B29" s="108"/>
      <c r="C29" s="267" t="s">
        <v>179</v>
      </c>
      <c r="D29" s="268"/>
      <c r="E29" s="262" t="s">
        <v>176</v>
      </c>
      <c r="F29" s="263"/>
      <c r="G29" s="111"/>
      <c r="H29" s="112"/>
    </row>
    <row r="30" spans="2:8" ht="30" customHeight="1" x14ac:dyDescent="0.25">
      <c r="B30" s="108"/>
      <c r="C30" s="267" t="s">
        <v>180</v>
      </c>
      <c r="D30" s="268"/>
      <c r="E30" s="262" t="s">
        <v>177</v>
      </c>
      <c r="F30" s="263"/>
      <c r="G30" s="111"/>
      <c r="H30" s="112"/>
    </row>
    <row r="31" spans="2:8" ht="35.25" customHeight="1" x14ac:dyDescent="0.25">
      <c r="B31" s="108"/>
      <c r="C31" s="267" t="s">
        <v>181</v>
      </c>
      <c r="D31" s="268"/>
      <c r="E31" s="262" t="s">
        <v>182</v>
      </c>
      <c r="F31" s="263"/>
      <c r="G31" s="111"/>
      <c r="H31" s="112"/>
    </row>
    <row r="32" spans="2:8" ht="31.5" customHeight="1" x14ac:dyDescent="0.25">
      <c r="B32" s="108"/>
      <c r="C32" s="267" t="s">
        <v>183</v>
      </c>
      <c r="D32" s="268"/>
      <c r="E32" s="262" t="s">
        <v>184</v>
      </c>
      <c r="F32" s="263"/>
      <c r="G32" s="111"/>
      <c r="H32" s="112"/>
    </row>
    <row r="33" spans="2:8" ht="35.25" customHeight="1" x14ac:dyDescent="0.25">
      <c r="B33" s="108"/>
      <c r="C33" s="267" t="s">
        <v>185</v>
      </c>
      <c r="D33" s="268"/>
      <c r="E33" s="262" t="s">
        <v>186</v>
      </c>
      <c r="F33" s="263"/>
      <c r="G33" s="111"/>
      <c r="H33" s="112"/>
    </row>
    <row r="34" spans="2:8" ht="59.25" customHeight="1" x14ac:dyDescent="0.25">
      <c r="B34" s="108"/>
      <c r="C34" s="267" t="s">
        <v>187</v>
      </c>
      <c r="D34" s="268"/>
      <c r="E34" s="262" t="s">
        <v>188</v>
      </c>
      <c r="F34" s="263"/>
      <c r="G34" s="111"/>
      <c r="H34" s="112"/>
    </row>
    <row r="35" spans="2:8" ht="29.25" customHeight="1" x14ac:dyDescent="0.25">
      <c r="B35" s="108"/>
      <c r="C35" s="267" t="s">
        <v>29</v>
      </c>
      <c r="D35" s="268"/>
      <c r="E35" s="262" t="s">
        <v>189</v>
      </c>
      <c r="F35" s="263"/>
      <c r="G35" s="111"/>
      <c r="H35" s="112"/>
    </row>
    <row r="36" spans="2:8" ht="82.5" customHeight="1" x14ac:dyDescent="0.25">
      <c r="B36" s="108"/>
      <c r="C36" s="267" t="s">
        <v>191</v>
      </c>
      <c r="D36" s="268"/>
      <c r="E36" s="262" t="s">
        <v>190</v>
      </c>
      <c r="F36" s="263"/>
      <c r="G36" s="111"/>
      <c r="H36" s="112"/>
    </row>
    <row r="37" spans="2:8" ht="46.5" customHeight="1" x14ac:dyDescent="0.25">
      <c r="B37" s="108"/>
      <c r="C37" s="267" t="s">
        <v>38</v>
      </c>
      <c r="D37" s="268"/>
      <c r="E37" s="262" t="s">
        <v>192</v>
      </c>
      <c r="F37" s="263"/>
      <c r="G37" s="111"/>
      <c r="H37" s="112"/>
    </row>
    <row r="38" spans="2:8" ht="6.75" customHeight="1" thickBot="1" x14ac:dyDescent="0.3">
      <c r="B38" s="108"/>
      <c r="C38" s="269"/>
      <c r="D38" s="270"/>
      <c r="E38" s="271"/>
      <c r="F38" s="272"/>
      <c r="G38" s="111"/>
      <c r="H38" s="112"/>
    </row>
    <row r="39" spans="2:8" ht="15.75" thickTop="1" x14ac:dyDescent="0.25">
      <c r="B39" s="108"/>
      <c r="C39" s="109"/>
      <c r="D39" s="109"/>
      <c r="E39" s="110"/>
      <c r="F39" s="110"/>
      <c r="G39" s="111"/>
      <c r="H39" s="112"/>
    </row>
    <row r="40" spans="2:8" ht="21" customHeight="1" x14ac:dyDescent="0.25">
      <c r="B40" s="264" t="s">
        <v>201</v>
      </c>
      <c r="C40" s="265"/>
      <c r="D40" s="265"/>
      <c r="E40" s="265"/>
      <c r="F40" s="265"/>
      <c r="G40" s="265"/>
      <c r="H40" s="266"/>
    </row>
    <row r="41" spans="2:8" ht="20.25" customHeight="1" x14ac:dyDescent="0.25">
      <c r="B41" s="264" t="s">
        <v>202</v>
      </c>
      <c r="C41" s="265"/>
      <c r="D41" s="265"/>
      <c r="E41" s="265"/>
      <c r="F41" s="265"/>
      <c r="G41" s="265"/>
      <c r="H41" s="266"/>
    </row>
    <row r="42" spans="2:8" ht="20.25" customHeight="1" x14ac:dyDescent="0.25">
      <c r="B42" s="264" t="s">
        <v>203</v>
      </c>
      <c r="C42" s="265"/>
      <c r="D42" s="265"/>
      <c r="E42" s="265"/>
      <c r="F42" s="265"/>
      <c r="G42" s="265"/>
      <c r="H42" s="266"/>
    </row>
    <row r="43" spans="2:8" ht="20.25" customHeight="1" x14ac:dyDescent="0.25">
      <c r="B43" s="264" t="s">
        <v>204</v>
      </c>
      <c r="C43" s="265"/>
      <c r="D43" s="265"/>
      <c r="E43" s="265"/>
      <c r="F43" s="265"/>
      <c r="G43" s="265"/>
      <c r="H43" s="266"/>
    </row>
    <row r="44" spans="2:8" x14ac:dyDescent="0.25">
      <c r="B44" s="264" t="s">
        <v>205</v>
      </c>
      <c r="C44" s="265"/>
      <c r="D44" s="265"/>
      <c r="E44" s="265"/>
      <c r="F44" s="265"/>
      <c r="G44" s="265"/>
      <c r="H44" s="266"/>
    </row>
    <row r="45" spans="2:8" ht="15.75" thickBot="1" x14ac:dyDescent="0.3">
      <c r="B45" s="113"/>
      <c r="C45" s="114"/>
      <c r="D45" s="114"/>
      <c r="E45" s="114"/>
      <c r="F45" s="114"/>
      <c r="G45" s="114"/>
      <c r="H45" s="115"/>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Q69"/>
  <sheetViews>
    <sheetView tabSelected="1" topLeftCell="A4" zoomScaleNormal="100" workbookViewId="0">
      <pane xSplit="5" ySplit="6" topLeftCell="AE10" activePane="bottomRight" state="frozen"/>
      <selection activeCell="A4" sqref="A4"/>
      <selection pane="topRight" activeCell="F4" sqref="F4"/>
      <selection pane="bottomLeft" activeCell="A10" sqref="A10"/>
      <selection pane="bottomRight" activeCell="AI77" sqref="AI77"/>
    </sheetView>
  </sheetViews>
  <sheetFormatPr baseColWidth="10" defaultColWidth="11.42578125" defaultRowHeight="16.5" x14ac:dyDescent="0.3"/>
  <cols>
    <col min="1" max="1" width="4" style="2" bestFit="1" customWidth="1"/>
    <col min="2" max="2" width="14" style="2" customWidth="1"/>
    <col min="3" max="3" width="18.140625" style="2" customWidth="1"/>
    <col min="4" max="4" width="15.7109375" style="2" customWidth="1"/>
    <col min="5" max="5" width="23" style="1" customWidth="1"/>
    <col min="6" max="6" width="19" style="5" customWidth="1"/>
    <col min="7" max="7" width="17.85546875" style="1" customWidth="1"/>
    <col min="8" max="8" width="16.5703125" style="1" customWidth="1"/>
    <col min="9" max="9" width="6.28515625" style="1" bestFit="1" customWidth="1"/>
    <col min="10" max="10" width="27.28515625" style="1" bestFit="1" customWidth="1"/>
    <col min="11" max="11" width="30.42578125" style="1" hidden="1" customWidth="1"/>
    <col min="12" max="12" width="17.5703125" style="1" customWidth="1"/>
    <col min="13" max="13" width="6.28515625" style="1" bestFit="1" customWidth="1"/>
    <col min="14" max="14" width="16" style="1" customWidth="1"/>
    <col min="15" max="15" width="5.85546875" style="1" customWidth="1"/>
    <col min="16" max="16" width="31" style="1"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11.85546875" style="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2.42578125" style="1" customWidth="1"/>
    <col min="32" max="32" width="23" style="1" hidden="1" customWidth="1"/>
    <col min="33" max="33" width="17.140625" style="1" customWidth="1"/>
    <col min="34" max="34" width="15" style="1" customWidth="1"/>
    <col min="35" max="35" width="14.28515625" style="1" customWidth="1"/>
    <col min="36" max="36" width="37.140625" style="1" customWidth="1"/>
    <col min="37" max="37" width="13.42578125" style="1" customWidth="1"/>
    <col min="38" max="38" width="15.5703125" style="1" customWidth="1"/>
    <col min="39" max="39" width="18.5703125" style="1" customWidth="1"/>
    <col min="40" max="40" width="54.140625" style="1" customWidth="1"/>
    <col min="41" max="16384" width="11.42578125" style="1"/>
  </cols>
  <sheetData>
    <row r="1" spans="1:69" ht="16.5" customHeight="1" x14ac:dyDescent="0.3">
      <c r="A1" s="368"/>
      <c r="B1" s="368"/>
      <c r="C1" s="368"/>
      <c r="D1" s="368"/>
      <c r="E1" s="375" t="s">
        <v>226</v>
      </c>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7"/>
      <c r="AJ1" s="350" t="s">
        <v>227</v>
      </c>
      <c r="AK1" s="351"/>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row>
    <row r="2" spans="1:69" ht="97.9" customHeight="1" x14ac:dyDescent="0.3">
      <c r="A2" s="368"/>
      <c r="B2" s="368"/>
      <c r="C2" s="368"/>
      <c r="D2" s="368"/>
      <c r="E2" s="352" t="s">
        <v>228</v>
      </c>
      <c r="F2" s="353"/>
      <c r="G2" s="353"/>
      <c r="H2" s="353"/>
      <c r="I2" s="353"/>
      <c r="J2" s="353"/>
      <c r="K2" s="353"/>
      <c r="L2" s="353"/>
      <c r="M2" s="353"/>
      <c r="N2" s="353"/>
      <c r="O2" s="353"/>
      <c r="P2" s="353"/>
      <c r="Q2" s="353"/>
      <c r="R2" s="353"/>
      <c r="S2" s="353"/>
      <c r="T2" s="353"/>
      <c r="U2" s="353"/>
      <c r="V2" s="353"/>
      <c r="W2" s="353"/>
      <c r="X2" s="353"/>
      <c r="Y2" s="353"/>
      <c r="Z2" s="353"/>
      <c r="AA2" s="353"/>
      <c r="AB2" s="353"/>
      <c r="AC2" s="353"/>
      <c r="AD2" s="353"/>
      <c r="AE2" s="353"/>
      <c r="AF2" s="353"/>
      <c r="AG2" s="353"/>
      <c r="AH2" s="353"/>
      <c r="AI2" s="354"/>
      <c r="AJ2" s="350" t="s">
        <v>229</v>
      </c>
      <c r="AK2" s="351"/>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row>
    <row r="3" spans="1:69" x14ac:dyDescent="0.3">
      <c r="A3" s="27"/>
      <c r="B3" s="28"/>
      <c r="C3" s="27"/>
      <c r="D3" s="27"/>
      <c r="E3" s="7"/>
      <c r="F3" s="26"/>
      <c r="G3" s="7"/>
      <c r="H3" s="7"/>
      <c r="I3" s="7"/>
      <c r="J3" s="7"/>
      <c r="K3" s="7"/>
      <c r="L3" s="7"/>
      <c r="M3" s="7"/>
      <c r="N3" s="7"/>
      <c r="O3" s="7"/>
      <c r="P3" s="7"/>
      <c r="Q3" s="7"/>
      <c r="R3" s="7"/>
      <c r="S3" s="7"/>
      <c r="T3" s="7"/>
      <c r="U3" s="7"/>
      <c r="V3" s="7"/>
      <c r="W3" s="7"/>
      <c r="X3" s="7"/>
      <c r="Y3" s="7"/>
      <c r="Z3" s="7"/>
      <c r="AA3" s="7"/>
      <c r="AB3" s="7"/>
      <c r="AC3" s="7"/>
      <c r="AD3" s="7"/>
      <c r="AE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row>
    <row r="4" spans="1:69" ht="20.100000000000001" customHeight="1" x14ac:dyDescent="0.3">
      <c r="A4" s="373" t="s">
        <v>42</v>
      </c>
      <c r="B4" s="374"/>
      <c r="C4" s="355" t="s">
        <v>231</v>
      </c>
      <c r="D4" s="355"/>
      <c r="E4" s="355"/>
      <c r="F4" s="355"/>
      <c r="G4" s="355"/>
      <c r="H4" s="355"/>
      <c r="I4" s="355"/>
      <c r="J4" s="355"/>
      <c r="K4" s="355"/>
      <c r="L4" s="355"/>
      <c r="M4" s="355"/>
      <c r="N4" s="355"/>
      <c r="O4" s="355"/>
      <c r="P4" s="355"/>
      <c r="Q4" s="355"/>
      <c r="R4" s="355"/>
      <c r="S4" s="355"/>
      <c r="T4" s="355"/>
      <c r="U4" s="355"/>
      <c r="V4" s="355"/>
      <c r="W4" s="355"/>
      <c r="X4" s="355"/>
      <c r="Y4" s="355"/>
      <c r="Z4" s="355"/>
      <c r="AA4" s="355"/>
      <c r="AB4" s="355"/>
      <c r="AC4" s="355"/>
      <c r="AD4" s="355"/>
      <c r="AE4" s="355"/>
      <c r="AF4" s="355"/>
      <c r="AG4" s="355"/>
      <c r="AH4" s="355"/>
      <c r="AI4" s="355"/>
      <c r="AJ4" s="355"/>
      <c r="AK4" s="355"/>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row>
    <row r="5" spans="1:69" ht="20.100000000000001" customHeight="1" x14ac:dyDescent="0.3">
      <c r="A5" s="373" t="s">
        <v>129</v>
      </c>
      <c r="B5" s="374"/>
      <c r="C5" s="356" t="s">
        <v>233</v>
      </c>
      <c r="D5" s="356"/>
      <c r="E5" s="356"/>
      <c r="F5" s="356"/>
      <c r="G5" s="356"/>
      <c r="H5" s="356"/>
      <c r="I5" s="356"/>
      <c r="J5" s="356"/>
      <c r="K5" s="356"/>
      <c r="L5" s="356"/>
      <c r="M5" s="356"/>
      <c r="N5" s="356"/>
      <c r="O5" s="356"/>
      <c r="P5" s="356"/>
      <c r="Q5" s="356"/>
      <c r="R5" s="356"/>
      <c r="S5" s="356"/>
      <c r="T5" s="356"/>
      <c r="U5" s="356"/>
      <c r="V5" s="356"/>
      <c r="W5" s="356"/>
      <c r="X5" s="356"/>
      <c r="Y5" s="356"/>
      <c r="Z5" s="356"/>
      <c r="AA5" s="356"/>
      <c r="AB5" s="356"/>
      <c r="AC5" s="356"/>
      <c r="AD5" s="356"/>
      <c r="AE5" s="356"/>
      <c r="AF5" s="356"/>
      <c r="AG5" s="356"/>
      <c r="AH5" s="356"/>
      <c r="AI5" s="356"/>
      <c r="AJ5" s="356"/>
      <c r="AK5" s="356"/>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row>
    <row r="6" spans="1:69" ht="20.100000000000001" customHeight="1" x14ac:dyDescent="0.3">
      <c r="A6" s="373" t="s">
        <v>43</v>
      </c>
      <c r="B6" s="374"/>
      <c r="C6" s="356" t="s">
        <v>232</v>
      </c>
      <c r="D6" s="356"/>
      <c r="E6" s="356"/>
      <c r="F6" s="356"/>
      <c r="G6" s="356"/>
      <c r="H6" s="356"/>
      <c r="I6" s="356"/>
      <c r="J6" s="356"/>
      <c r="K6" s="356"/>
      <c r="L6" s="356"/>
      <c r="M6" s="356"/>
      <c r="N6" s="356"/>
      <c r="O6" s="356"/>
      <c r="P6" s="356"/>
      <c r="Q6" s="356"/>
      <c r="R6" s="356"/>
      <c r="S6" s="356"/>
      <c r="T6" s="356"/>
      <c r="U6" s="356"/>
      <c r="V6" s="356"/>
      <c r="W6" s="356"/>
      <c r="X6" s="356"/>
      <c r="Y6" s="356"/>
      <c r="Z6" s="356"/>
      <c r="AA6" s="356"/>
      <c r="AB6" s="356"/>
      <c r="AC6" s="356"/>
      <c r="AD6" s="356"/>
      <c r="AE6" s="356"/>
      <c r="AF6" s="356"/>
      <c r="AG6" s="356"/>
      <c r="AH6" s="356"/>
      <c r="AI6" s="356"/>
      <c r="AJ6" s="356"/>
      <c r="AK6" s="356"/>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row>
    <row r="7" spans="1:69" ht="35.25" customHeight="1" x14ac:dyDescent="0.3">
      <c r="A7" s="369" t="s">
        <v>137</v>
      </c>
      <c r="B7" s="370"/>
      <c r="C7" s="371"/>
      <c r="D7" s="371"/>
      <c r="E7" s="371"/>
      <c r="F7" s="371"/>
      <c r="G7" s="372"/>
      <c r="H7" s="285" t="s">
        <v>138</v>
      </c>
      <c r="I7" s="371"/>
      <c r="J7" s="371"/>
      <c r="K7" s="371"/>
      <c r="L7" s="371"/>
      <c r="M7" s="371"/>
      <c r="N7" s="372"/>
      <c r="O7" s="285" t="s">
        <v>139</v>
      </c>
      <c r="P7" s="371"/>
      <c r="Q7" s="371"/>
      <c r="R7" s="371"/>
      <c r="S7" s="371"/>
      <c r="T7" s="371"/>
      <c r="U7" s="371"/>
      <c r="V7" s="371"/>
      <c r="W7" s="372"/>
      <c r="X7" s="285" t="s">
        <v>140</v>
      </c>
      <c r="Y7" s="371"/>
      <c r="Z7" s="371"/>
      <c r="AA7" s="371"/>
      <c r="AB7" s="371"/>
      <c r="AC7" s="371"/>
      <c r="AD7" s="372"/>
      <c r="AE7" s="285" t="s">
        <v>225</v>
      </c>
      <c r="AF7" s="371"/>
      <c r="AG7" s="371"/>
      <c r="AH7" s="371"/>
      <c r="AI7" s="371"/>
      <c r="AJ7" s="371"/>
      <c r="AK7" s="372"/>
      <c r="AL7" s="384" t="s">
        <v>276</v>
      </c>
      <c r="AM7" s="385"/>
      <c r="AN7" s="386"/>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row>
    <row r="8" spans="1:69" ht="16.5" customHeight="1" x14ac:dyDescent="0.3">
      <c r="A8" s="306" t="s">
        <v>0</v>
      </c>
      <c r="B8" s="311" t="s">
        <v>2</v>
      </c>
      <c r="C8" s="280" t="s">
        <v>3</v>
      </c>
      <c r="D8" s="280" t="s">
        <v>41</v>
      </c>
      <c r="E8" s="309" t="s">
        <v>1</v>
      </c>
      <c r="F8" s="308" t="s">
        <v>49</v>
      </c>
      <c r="G8" s="281" t="s">
        <v>133</v>
      </c>
      <c r="H8" s="283" t="s">
        <v>33</v>
      </c>
      <c r="I8" s="284" t="s">
        <v>5</v>
      </c>
      <c r="J8" s="279" t="s">
        <v>86</v>
      </c>
      <c r="K8" s="279" t="s">
        <v>91</v>
      </c>
      <c r="L8" s="296" t="s">
        <v>44</v>
      </c>
      <c r="M8" s="284" t="s">
        <v>5</v>
      </c>
      <c r="N8" s="280" t="s">
        <v>47</v>
      </c>
      <c r="O8" s="290" t="s">
        <v>11</v>
      </c>
      <c r="P8" s="282" t="s">
        <v>160</v>
      </c>
      <c r="Q8" s="279" t="s">
        <v>12</v>
      </c>
      <c r="R8" s="289" t="s">
        <v>8</v>
      </c>
      <c r="S8" s="289"/>
      <c r="T8" s="289"/>
      <c r="U8" s="289"/>
      <c r="V8" s="289"/>
      <c r="W8" s="289"/>
      <c r="X8" s="292" t="s">
        <v>136</v>
      </c>
      <c r="Y8" s="292" t="s">
        <v>45</v>
      </c>
      <c r="Z8" s="292" t="s">
        <v>5</v>
      </c>
      <c r="AA8" s="292" t="s">
        <v>46</v>
      </c>
      <c r="AB8" s="292" t="s">
        <v>5</v>
      </c>
      <c r="AC8" s="292" t="s">
        <v>48</v>
      </c>
      <c r="AD8" s="290" t="s">
        <v>29</v>
      </c>
      <c r="AE8" s="282" t="s">
        <v>34</v>
      </c>
      <c r="AF8" s="289" t="s">
        <v>212</v>
      </c>
      <c r="AG8" s="282" t="s">
        <v>35</v>
      </c>
      <c r="AH8" s="289" t="s">
        <v>36</v>
      </c>
      <c r="AI8" s="289" t="s">
        <v>37</v>
      </c>
      <c r="AJ8" s="282" t="s">
        <v>230</v>
      </c>
      <c r="AK8" s="282" t="s">
        <v>38</v>
      </c>
      <c r="AL8" s="384" t="s">
        <v>277</v>
      </c>
      <c r="AM8" s="384" t="s">
        <v>278</v>
      </c>
      <c r="AN8" s="387" t="s">
        <v>279</v>
      </c>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row>
    <row r="9" spans="1:69" s="4" customFormat="1" ht="75" customHeight="1" x14ac:dyDescent="0.25">
      <c r="A9" s="307"/>
      <c r="B9" s="311"/>
      <c r="C9" s="289"/>
      <c r="D9" s="289"/>
      <c r="E9" s="310"/>
      <c r="F9" s="281"/>
      <c r="G9" s="282"/>
      <c r="H9" s="280"/>
      <c r="I9" s="285"/>
      <c r="J9" s="280"/>
      <c r="K9" s="280"/>
      <c r="L9" s="285"/>
      <c r="M9" s="285"/>
      <c r="N9" s="289"/>
      <c r="O9" s="291"/>
      <c r="P9" s="282"/>
      <c r="Q9" s="280"/>
      <c r="R9" s="168" t="s">
        <v>13</v>
      </c>
      <c r="S9" s="168" t="s">
        <v>17</v>
      </c>
      <c r="T9" s="168" t="s">
        <v>28</v>
      </c>
      <c r="U9" s="168" t="s">
        <v>18</v>
      </c>
      <c r="V9" s="168" t="s">
        <v>21</v>
      </c>
      <c r="W9" s="168" t="s">
        <v>24</v>
      </c>
      <c r="X9" s="292"/>
      <c r="Y9" s="292"/>
      <c r="Z9" s="292"/>
      <c r="AA9" s="292"/>
      <c r="AB9" s="292"/>
      <c r="AC9" s="292"/>
      <c r="AD9" s="291"/>
      <c r="AE9" s="282"/>
      <c r="AF9" s="289"/>
      <c r="AG9" s="282"/>
      <c r="AH9" s="289"/>
      <c r="AI9" s="289"/>
      <c r="AJ9" s="282"/>
      <c r="AK9" s="282"/>
      <c r="AL9" s="384" t="s">
        <v>280</v>
      </c>
      <c r="AM9" s="384" t="s">
        <v>278</v>
      </c>
      <c r="AN9" s="387"/>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row>
    <row r="10" spans="1:69" s="3" customFormat="1" ht="392.25" customHeight="1" x14ac:dyDescent="0.25">
      <c r="A10" s="312">
        <v>1</v>
      </c>
      <c r="B10" s="297" t="s">
        <v>132</v>
      </c>
      <c r="C10" s="297" t="s">
        <v>244</v>
      </c>
      <c r="D10" s="297" t="s">
        <v>245</v>
      </c>
      <c r="E10" s="315" t="s">
        <v>246</v>
      </c>
      <c r="F10" s="297" t="s">
        <v>122</v>
      </c>
      <c r="G10" s="300">
        <v>100</v>
      </c>
      <c r="H10" s="273" t="str">
        <f>IF(G10&lt;=0,"",IF(G10&lt;=2,"Muy Baja",IF(G10&lt;=24,"Baja",IF(G10&lt;=500,"Media",IF(G10&lt;=5000,"Alta","Muy Alta")))))</f>
        <v>Media</v>
      </c>
      <c r="I10" s="276">
        <f>IF(H10="","",IF(H10="Muy Baja",0.2,IF(H10="Baja",0.4,IF(H10="Media",0.6,IF(H10="Alta",0.8,IF(H10="Muy Alta",1,))))))</f>
        <v>0.6</v>
      </c>
      <c r="J10" s="303" t="s">
        <v>153</v>
      </c>
      <c r="K10" s="276" t="str">
        <f ca="1">IF(NOT(ISERROR(MATCH(J10,'Tabla Impacto'!$B$221:$B$223,0))),'Tabla Impacto'!$F$223&amp;"Por favor no seleccionar los criterios de impacto(Afectación Económica o presupuestal y Pérdida Reputacional)",J10)</f>
        <v xml:space="preserve">     El riesgo afecta la imagen de de la entidad con efecto publicitario sostenido a nivel de sector administrativo, nivel departamental o municipal</v>
      </c>
      <c r="L10" s="273" t="str">
        <f ca="1">IF(OR(K10='Tabla Impacto'!$C$11,K10='Tabla Impacto'!$D$11),"Leve",IF(OR(K10='Tabla Impacto'!$C$12,K10='Tabla Impacto'!$D$12),"Menor",IF(OR(K10='Tabla Impacto'!$C$13,K10='Tabla Impacto'!$D$13),"Moderado",IF(OR(K10='Tabla Impacto'!$C$14,K10='Tabla Impacto'!$D$14),"Mayor",IF(OR(K10='Tabla Impacto'!$C$15,K10='Tabla Impacto'!$D$15),"Catastrófico","")))))</f>
        <v>Mayor</v>
      </c>
      <c r="M10" s="276">
        <f ca="1">IF(L10="","",IF(L10="Leve",0.2,IF(L10="Menor",0.4,IF(L10="Moderado",0.6,IF(L10="Mayor",0.8,IF(L10="Catastrófico",1,))))))</f>
        <v>0.8</v>
      </c>
      <c r="N10" s="286" t="str">
        <f ca="1">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Alto</v>
      </c>
      <c r="O10" s="6">
        <v>1</v>
      </c>
      <c r="P10" s="209" t="s">
        <v>253</v>
      </c>
      <c r="Q10" s="137" t="str">
        <f>IF(OR(R10="Preventivo",R10="Detectivo"),"Probabilidad",IF(R10="Correctivo","Impacto",""))</f>
        <v>Probabilidad</v>
      </c>
      <c r="R10" s="138" t="s">
        <v>14</v>
      </c>
      <c r="S10" s="138" t="s">
        <v>9</v>
      </c>
      <c r="T10" s="139" t="str">
        <f>IF(AND(R10="Preventivo",S10="Automático"),"50%",IF(AND(R10="Preventivo",S10="Manual"),"40%",IF(AND(R10="Detectivo",S10="Automático"),"40%",IF(AND(R10="Detectivo",S10="Manual"),"30%",IF(AND(R10="Correctivo",S10="Automático"),"35%",IF(AND(R10="Correctivo",S10="Manual"),"25%",""))))))</f>
        <v>40%</v>
      </c>
      <c r="U10" s="138" t="s">
        <v>19</v>
      </c>
      <c r="V10" s="138" t="s">
        <v>22</v>
      </c>
      <c r="W10" s="138" t="s">
        <v>118</v>
      </c>
      <c r="X10" s="140">
        <f>IFERROR(IF(Q10="Probabilidad",(I10-(+I10*T10)),IF(Q10="Impacto",I10,"")),"")</f>
        <v>0.36</v>
      </c>
      <c r="Y10" s="141" t="str">
        <f>IFERROR(IF(X10="","",IF(X10&lt;=0.2,"Muy Baja",IF(X10&lt;=0.4,"Baja",IF(X10&lt;=0.6,"Media",IF(X10&lt;=0.8,"Alta","Muy Alta"))))),"")</f>
        <v>Baja</v>
      </c>
      <c r="Z10" s="142">
        <f>+X10</f>
        <v>0.36</v>
      </c>
      <c r="AA10" s="141" t="str">
        <f ca="1">IFERROR(IF(AB10="","",IF(AB10&lt;=0.2,"Leve",IF(AB10&lt;=0.4,"Menor",IF(AB10&lt;=0.6,"Moderado",IF(AB10&lt;=0.8,"Mayor","Catastrófico"))))),"")</f>
        <v>Mayor</v>
      </c>
      <c r="AB10" s="142">
        <f ca="1">IFERROR(IF(Q10="Impacto",(M10-(+M10*T10)),IF(Q10="Probabilidad",M10,"")),"")</f>
        <v>0.8</v>
      </c>
      <c r="AC10" s="143" t="str">
        <f ca="1">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Alto</v>
      </c>
      <c r="AD10" s="144" t="s">
        <v>135</v>
      </c>
      <c r="AE10" s="210" t="s">
        <v>257</v>
      </c>
      <c r="AF10" s="211" t="s">
        <v>213</v>
      </c>
      <c r="AG10" s="200" t="s">
        <v>258</v>
      </c>
      <c r="AH10" s="167" t="s">
        <v>251</v>
      </c>
      <c r="AI10" s="167" t="s">
        <v>252</v>
      </c>
      <c r="AJ10" s="201" t="s">
        <v>273</v>
      </c>
      <c r="AK10" s="147" t="s">
        <v>40</v>
      </c>
      <c r="AL10" s="233">
        <v>0</v>
      </c>
      <c r="AM10" s="232" t="s">
        <v>282</v>
      </c>
      <c r="AN10" s="232" t="s">
        <v>281</v>
      </c>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row>
    <row r="11" spans="1:69" ht="218.45" hidden="1" customHeight="1" x14ac:dyDescent="0.3">
      <c r="A11" s="313"/>
      <c r="B11" s="298"/>
      <c r="C11" s="298"/>
      <c r="D11" s="298"/>
      <c r="E11" s="316"/>
      <c r="F11" s="298"/>
      <c r="G11" s="301"/>
      <c r="H11" s="274"/>
      <c r="I11" s="277"/>
      <c r="J11" s="304"/>
      <c r="K11" s="277">
        <f ca="1">IF(NOT(ISERROR(MATCH(J11,_xlfn.ANCHORARRAY(E22),0))),I24&amp;"Por favor no seleccionar los criterios de impacto",J11)</f>
        <v>0</v>
      </c>
      <c r="L11" s="274"/>
      <c r="M11" s="277"/>
      <c r="N11" s="287"/>
      <c r="O11" s="6">
        <v>2</v>
      </c>
      <c r="P11" s="151"/>
      <c r="Q11" s="137"/>
      <c r="R11" s="138"/>
      <c r="S11" s="138"/>
      <c r="T11" s="139"/>
      <c r="U11" s="138"/>
      <c r="V11" s="138"/>
      <c r="W11" s="138"/>
      <c r="X11" s="140"/>
      <c r="Y11" s="141"/>
      <c r="Z11" s="142"/>
      <c r="AA11" s="141"/>
      <c r="AB11" s="142"/>
      <c r="AC11" s="143"/>
      <c r="AD11" s="131"/>
      <c r="AE11" s="199"/>
      <c r="AF11" s="211"/>
      <c r="AG11" s="200" t="s">
        <v>214</v>
      </c>
      <c r="AH11" s="146"/>
      <c r="AI11" s="146"/>
      <c r="AJ11" s="132"/>
      <c r="AK11" s="133"/>
      <c r="AL11" s="232"/>
      <c r="AM11" s="232"/>
      <c r="AN11" s="232"/>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row>
    <row r="12" spans="1:69" ht="151.5" hidden="1" customHeight="1" x14ac:dyDescent="0.3">
      <c r="A12" s="313"/>
      <c r="B12" s="298"/>
      <c r="C12" s="298"/>
      <c r="D12" s="298"/>
      <c r="E12" s="316"/>
      <c r="F12" s="298"/>
      <c r="G12" s="301"/>
      <c r="H12" s="274"/>
      <c r="I12" s="277"/>
      <c r="J12" s="304"/>
      <c r="K12" s="277">
        <f ca="1">IF(NOT(ISERROR(MATCH(J12,_xlfn.ANCHORARRAY(E23),0))),I25&amp;"Por favor no seleccionar los criterios de impacto",J12)</f>
        <v>0</v>
      </c>
      <c r="L12" s="274"/>
      <c r="M12" s="277"/>
      <c r="N12" s="287"/>
      <c r="O12" s="122">
        <v>3</v>
      </c>
      <c r="P12" s="151"/>
      <c r="Q12" s="124" t="str">
        <f>IF(OR(R12="Preventivo",R12="Detectivo"),"Probabilidad",IF(R12="Correctivo","Impacto",""))</f>
        <v/>
      </c>
      <c r="R12" s="125"/>
      <c r="S12" s="125"/>
      <c r="T12" s="126" t="str">
        <f t="shared" ref="T12:T15" si="0">IF(AND(R12="Preventivo",S12="Automático"),"50%",IF(AND(R12="Preventivo",S12="Manual"),"40%",IF(AND(R12="Detectivo",S12="Automático"),"40%",IF(AND(R12="Detectivo",S12="Manual"),"30%",IF(AND(R12="Correctivo",S12="Automático"),"35%",IF(AND(R12="Correctivo",S12="Manual"),"25%",""))))))</f>
        <v/>
      </c>
      <c r="U12" s="125"/>
      <c r="V12" s="125"/>
      <c r="W12" s="125"/>
      <c r="X12" s="127" t="str">
        <f>IFERROR(IF(AND(Q11="Probabilidad",Q12="Probabilidad"),(Z11-(+Z11*T12)),IF(AND(Q11="Impacto",Q12="Probabilidad"),(Z10-(+Z10*T12)),IF(Q12="Impacto",Z11,""))),"")</f>
        <v/>
      </c>
      <c r="Y12" s="128" t="str">
        <f t="shared" ref="Y12:Y66" si="1">IFERROR(IF(X12="","",IF(X12&lt;=0.2,"Muy Baja",IF(X12&lt;=0.4,"Baja",IF(X12&lt;=0.6,"Media",IF(X12&lt;=0.8,"Alta","Muy Alta"))))),"")</f>
        <v/>
      </c>
      <c r="Z12" s="129" t="str">
        <f t="shared" ref="Z12:Z15" si="2">+X12</f>
        <v/>
      </c>
      <c r="AA12" s="128" t="str">
        <f t="shared" ref="AA12:AA66" si="3">IFERROR(IF(AB12="","",IF(AB12&lt;=0.2,"Leve",IF(AB12&lt;=0.4,"Menor",IF(AB12&lt;=0.6,"Moderado",IF(AB12&lt;=0.8,"Mayor","Catastrófico"))))),"")</f>
        <v/>
      </c>
      <c r="AB12" s="129" t="str">
        <f>IFERROR(IF(AND(Q11="Impacto",Q12="Impacto"),(AB11-(+AB11*T12)),IF(AND(Q11="Probabilidad",Q12="Impacto"),(AB10-(+AB10*T12)),IF(Q12="Probabilidad",AB11,""))),"")</f>
        <v/>
      </c>
      <c r="AC12" s="130" t="str">
        <f t="shared" ref="AC12:AC15" si="4">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
      </c>
      <c r="AD12" s="131"/>
      <c r="AE12" s="202"/>
      <c r="AF12" s="211" t="s">
        <v>213</v>
      </c>
      <c r="AG12" s="200" t="s">
        <v>214</v>
      </c>
      <c r="AH12" s="134"/>
      <c r="AI12" s="134"/>
      <c r="AJ12" s="132"/>
      <c r="AK12" s="133"/>
      <c r="AL12" s="232"/>
      <c r="AM12" s="232"/>
      <c r="AN12" s="232"/>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row>
    <row r="13" spans="1:69" ht="151.5" hidden="1" customHeight="1" x14ac:dyDescent="0.3">
      <c r="A13" s="313"/>
      <c r="B13" s="298"/>
      <c r="C13" s="298"/>
      <c r="D13" s="298"/>
      <c r="E13" s="316"/>
      <c r="F13" s="298"/>
      <c r="G13" s="301"/>
      <c r="H13" s="274"/>
      <c r="I13" s="277"/>
      <c r="J13" s="304"/>
      <c r="K13" s="277">
        <f ca="1">IF(NOT(ISERROR(MATCH(J13,_xlfn.ANCHORARRAY(E24),0))),I26&amp;"Por favor no seleccionar los criterios de impacto",J13)</f>
        <v>0</v>
      </c>
      <c r="L13" s="274"/>
      <c r="M13" s="277"/>
      <c r="N13" s="287"/>
      <c r="O13" s="122">
        <v>4</v>
      </c>
      <c r="P13" s="151"/>
      <c r="Q13" s="124" t="str">
        <f t="shared" ref="Q13:Q15" si="5">IF(OR(R13="Preventivo",R13="Detectivo"),"Probabilidad",IF(R13="Correctivo","Impacto",""))</f>
        <v/>
      </c>
      <c r="R13" s="125"/>
      <c r="S13" s="125"/>
      <c r="T13" s="126" t="str">
        <f t="shared" si="0"/>
        <v/>
      </c>
      <c r="U13" s="125"/>
      <c r="V13" s="125"/>
      <c r="W13" s="125"/>
      <c r="X13" s="127" t="str">
        <f t="shared" ref="X13:X15" si="6">IFERROR(IF(AND(Q12="Probabilidad",Q13="Probabilidad"),(Z12-(+Z12*T13)),IF(AND(Q12="Impacto",Q13="Probabilidad"),(Z11-(+Z11*T13)),IF(Q13="Impacto",Z12,""))),"")</f>
        <v/>
      </c>
      <c r="Y13" s="128" t="str">
        <f t="shared" si="1"/>
        <v/>
      </c>
      <c r="Z13" s="129" t="str">
        <f t="shared" si="2"/>
        <v/>
      </c>
      <c r="AA13" s="128" t="str">
        <f t="shared" si="3"/>
        <v/>
      </c>
      <c r="AB13" s="129" t="str">
        <f t="shared" ref="AB13:AB15" si="7">IFERROR(IF(AND(Q12="Impacto",Q13="Impacto"),(AB12-(+AB12*T13)),IF(AND(Q12="Probabilidad",Q13="Impacto"),(AB11-(+AB11*T13)),IF(Q13="Probabilidad",AB12,""))),"")</f>
        <v/>
      </c>
      <c r="AC13" s="130" t="str">
        <f>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131"/>
      <c r="AE13" s="202"/>
      <c r="AF13" s="211" t="s">
        <v>213</v>
      </c>
      <c r="AG13" s="200" t="s">
        <v>214</v>
      </c>
      <c r="AH13" s="134"/>
      <c r="AI13" s="134"/>
      <c r="AJ13" s="132"/>
      <c r="AK13" s="133"/>
      <c r="AL13" s="232"/>
      <c r="AM13" s="232"/>
      <c r="AN13" s="232"/>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row>
    <row r="14" spans="1:69" ht="151.5" hidden="1" customHeight="1" x14ac:dyDescent="0.3">
      <c r="A14" s="313"/>
      <c r="B14" s="298"/>
      <c r="C14" s="298"/>
      <c r="D14" s="298"/>
      <c r="E14" s="316"/>
      <c r="F14" s="298"/>
      <c r="G14" s="301"/>
      <c r="H14" s="274"/>
      <c r="I14" s="277"/>
      <c r="J14" s="304"/>
      <c r="K14" s="277">
        <f ca="1">IF(NOT(ISERROR(MATCH(J14,_xlfn.ANCHORARRAY(E25),0))),I27&amp;"Por favor no seleccionar los criterios de impacto",J14)</f>
        <v>0</v>
      </c>
      <c r="L14" s="274"/>
      <c r="M14" s="277"/>
      <c r="N14" s="287"/>
      <c r="O14" s="122">
        <v>5</v>
      </c>
      <c r="P14" s="151"/>
      <c r="Q14" s="124" t="str">
        <f t="shared" si="5"/>
        <v/>
      </c>
      <c r="R14" s="125"/>
      <c r="S14" s="125"/>
      <c r="T14" s="126" t="str">
        <f t="shared" si="0"/>
        <v/>
      </c>
      <c r="U14" s="125"/>
      <c r="V14" s="125"/>
      <c r="W14" s="125"/>
      <c r="X14" s="127" t="str">
        <f t="shared" si="6"/>
        <v/>
      </c>
      <c r="Y14" s="128" t="str">
        <f t="shared" si="1"/>
        <v/>
      </c>
      <c r="Z14" s="129" t="str">
        <f t="shared" si="2"/>
        <v/>
      </c>
      <c r="AA14" s="128" t="str">
        <f t="shared" si="3"/>
        <v/>
      </c>
      <c r="AB14" s="129" t="str">
        <f t="shared" si="7"/>
        <v/>
      </c>
      <c r="AC14" s="130" t="str">
        <f t="shared" si="4"/>
        <v/>
      </c>
      <c r="AD14" s="131"/>
      <c r="AE14" s="202"/>
      <c r="AF14" s="211" t="s">
        <v>213</v>
      </c>
      <c r="AG14" s="200" t="s">
        <v>214</v>
      </c>
      <c r="AH14" s="134"/>
      <c r="AI14" s="134"/>
      <c r="AJ14" s="132"/>
      <c r="AK14" s="133"/>
      <c r="AL14" s="232"/>
      <c r="AM14" s="232"/>
      <c r="AN14" s="232"/>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row>
    <row r="15" spans="1:69" ht="14.45" hidden="1" customHeight="1" x14ac:dyDescent="0.3">
      <c r="A15" s="314"/>
      <c r="B15" s="299"/>
      <c r="C15" s="299"/>
      <c r="D15" s="299"/>
      <c r="E15" s="317"/>
      <c r="F15" s="299"/>
      <c r="G15" s="302"/>
      <c r="H15" s="275"/>
      <c r="I15" s="278"/>
      <c r="J15" s="305"/>
      <c r="K15" s="278">
        <f ca="1">IF(NOT(ISERROR(MATCH(J15,_xlfn.ANCHORARRAY(E26),0))),I28&amp;"Por favor no seleccionar los criterios de impacto",J15)</f>
        <v>0</v>
      </c>
      <c r="L15" s="275"/>
      <c r="M15" s="278"/>
      <c r="N15" s="288"/>
      <c r="O15" s="122">
        <v>6</v>
      </c>
      <c r="P15" s="151"/>
      <c r="Q15" s="124" t="str">
        <f t="shared" si="5"/>
        <v/>
      </c>
      <c r="R15" s="125"/>
      <c r="S15" s="125"/>
      <c r="T15" s="126" t="str">
        <f t="shared" si="0"/>
        <v/>
      </c>
      <c r="U15" s="125"/>
      <c r="V15" s="125"/>
      <c r="W15" s="125"/>
      <c r="X15" s="127" t="str">
        <f t="shared" si="6"/>
        <v/>
      </c>
      <c r="Y15" s="128" t="str">
        <f t="shared" si="1"/>
        <v/>
      </c>
      <c r="Z15" s="129" t="str">
        <f t="shared" si="2"/>
        <v/>
      </c>
      <c r="AA15" s="128" t="str">
        <f t="shared" si="3"/>
        <v/>
      </c>
      <c r="AB15" s="129" t="str">
        <f t="shared" si="7"/>
        <v/>
      </c>
      <c r="AC15" s="130" t="str">
        <f t="shared" si="4"/>
        <v/>
      </c>
      <c r="AD15" s="131"/>
      <c r="AE15" s="202"/>
      <c r="AF15" s="211" t="s">
        <v>213</v>
      </c>
      <c r="AG15" s="200" t="s">
        <v>214</v>
      </c>
      <c r="AH15" s="134"/>
      <c r="AI15" s="134"/>
      <c r="AJ15" s="132"/>
      <c r="AK15" s="133"/>
      <c r="AL15" s="232"/>
      <c r="AM15" s="232"/>
      <c r="AN15" s="232"/>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row>
    <row r="16" spans="1:69" ht="222" customHeight="1" x14ac:dyDescent="0.3">
      <c r="A16" s="312">
        <v>2</v>
      </c>
      <c r="B16" s="297" t="s">
        <v>132</v>
      </c>
      <c r="C16" s="297" t="s">
        <v>259</v>
      </c>
      <c r="D16" s="297" t="s">
        <v>260</v>
      </c>
      <c r="E16" s="315" t="s">
        <v>261</v>
      </c>
      <c r="F16" s="297" t="s">
        <v>122</v>
      </c>
      <c r="G16" s="300">
        <v>100</v>
      </c>
      <c r="H16" s="273" t="str">
        <f>IF(G16&lt;=0,"",IF(G16&lt;=2,"Muy Baja",IF(G16&lt;=24,"Baja",IF(G16&lt;=500,"Media",IF(G16&lt;=5000,"Alta","Muy Alta")))))</f>
        <v>Media</v>
      </c>
      <c r="I16" s="276">
        <f>IF(H16="","",IF(H16="Muy Baja",0.2,IF(H16="Baja",0.4,IF(H16="Media",0.6,IF(H16="Alta",0.8,IF(H16="Muy Alta",1,))))))</f>
        <v>0.6</v>
      </c>
      <c r="J16" s="303" t="s">
        <v>153</v>
      </c>
      <c r="K16" s="293" t="str">
        <f ca="1">IF(NOT(ISERROR(MATCH(J16,'Tabla Impacto'!$B$221:$B$223,0))),'Tabla Impacto'!$F$223&amp;"Por favor no seleccionar los criterios de impacto(Afectación Económica o presupuestal y Pérdida Reputacional)",J16)</f>
        <v xml:space="preserve">     El riesgo afecta la imagen de de la entidad con efecto publicitario sostenido a nivel de sector administrativo, nivel departamental o municipal</v>
      </c>
      <c r="L16" s="273" t="str">
        <f ca="1">IF(OR(K16='Tabla Impacto'!$C$11,K16='Tabla Impacto'!$D$11),"Leve",IF(OR(K16='Tabla Impacto'!$C$12,K16='Tabla Impacto'!$D$12),"Menor",IF(OR(K16='Tabla Impacto'!$C$13,K16='Tabla Impacto'!$D$13),"Moderado",IF(OR(K16='Tabla Impacto'!$C$14,K16='Tabla Impacto'!$D$14),"Mayor",IF(OR(K16='Tabla Impacto'!$C$15,K16='Tabla Impacto'!$D$15),"Catastrófico","")))))</f>
        <v>Mayor</v>
      </c>
      <c r="M16" s="276">
        <f ca="1">IF(L16="","",IF(L16="Leve",0.2,IF(L16="Menor",0.4,IF(L16="Moderado",0.6,IF(L16="Mayor",0.8,IF(L16="Catastrófico",1,))))))</f>
        <v>0.8</v>
      </c>
      <c r="N16" s="286" t="str">
        <f ca="1">IF(OR(AND(H16="Muy Baja",L16="Leve"),AND(H16="Muy Baja",L16="Menor"),AND(H16="Baja",L16="Leve")),"Bajo",IF(OR(AND(H16="Muy baja",L16="Moderado"),AND(H16="Baja",L16="Menor"),AND(H16="Baja",L16="Moderado"),AND(H16="Media",L16="Leve"),AND(H16="Media",L16="Menor"),AND(H16="Media",L16="Moderado"),AND(H16="Alta",L16="Leve"),AND(H16="Alta",L16="Menor")),"Moderado",IF(OR(AND(H16="Muy Baja",L16="Mayor"),AND(H16="Baja",L16="Mayor"),AND(H16="Media",L16="Mayor"),AND(H16="Alta",L16="Moderado"),AND(H16="Alta",L16="Mayor"),AND(H16="Muy Alta",L16="Leve"),AND(H16="Muy Alta",L16="Menor"),AND(H16="Muy Alta",L16="Moderado"),AND(H16="Muy Alta",L16="Mayor")),"Alto",IF(OR(AND(H16="Muy Baja",L16="Catastrófico"),AND(H16="Baja",L16="Catastrófico"),AND(H16="Media",L16="Catastrófico"),AND(H16="Alta",L16="Catastrófico"),AND(H16="Muy Alta",L16="Catastrófico")),"Extremo",""))))</f>
        <v>Alto</v>
      </c>
      <c r="O16" s="6">
        <v>1</v>
      </c>
      <c r="P16" s="209" t="s">
        <v>262</v>
      </c>
      <c r="Q16" s="137" t="str">
        <f>IF(OR(R16="Preventivo",R16="Detectivo"),"Probabilidad",IF(R16="Correctivo","Impacto",""))</f>
        <v>Probabilidad</v>
      </c>
      <c r="R16" s="138" t="s">
        <v>14</v>
      </c>
      <c r="S16" s="138" t="s">
        <v>9</v>
      </c>
      <c r="T16" s="139" t="str">
        <f>IF(AND(R16="Preventivo",S16="Automático"),"50%",IF(AND(R16="Preventivo",S16="Manual"),"40%",IF(AND(R16="Detectivo",S16="Automático"),"40%",IF(AND(R16="Detectivo",S16="Manual"),"30%",IF(AND(R16="Correctivo",S16="Automático"),"35%",IF(AND(R16="Correctivo",S16="Manual"),"25%",""))))))</f>
        <v>40%</v>
      </c>
      <c r="U16" s="138" t="s">
        <v>19</v>
      </c>
      <c r="V16" s="138" t="s">
        <v>22</v>
      </c>
      <c r="W16" s="138" t="s">
        <v>118</v>
      </c>
      <c r="X16" s="140">
        <f>IFERROR(IF(Q16="Probabilidad",(I16-(+I16*T16)),IF(Q16="Impacto",I16,"")),"")</f>
        <v>0.36</v>
      </c>
      <c r="Y16" s="141" t="str">
        <f>IFERROR(IF(X16="","",IF(X16&lt;=0.2,"Muy Baja",IF(X16&lt;=0.4,"Baja",IF(X16&lt;=0.6,"Media",IF(X16&lt;=0.8,"Alta","Muy Alta"))))),"")</f>
        <v>Baja</v>
      </c>
      <c r="Z16" s="142">
        <f>+X16</f>
        <v>0.36</v>
      </c>
      <c r="AA16" s="141" t="str">
        <f ca="1">IFERROR(IF(AB16="","",IF(AB16&lt;=0.2,"Leve",IF(AB16&lt;=0.4,"Menor",IF(AB16&lt;=0.6,"Moderado",IF(AB16&lt;=0.8,"Mayor","Catastrófico"))))),"")</f>
        <v>Mayor</v>
      </c>
      <c r="AB16" s="142">
        <f ca="1">IFERROR(IF(Q16="Impacto",(M16-(+M16*T16)),IF(Q16="Probabilidad",M16,"")),"")</f>
        <v>0.8</v>
      </c>
      <c r="AC16" s="143" t="str">
        <f ca="1">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Alto</v>
      </c>
      <c r="AD16" s="131" t="s">
        <v>134</v>
      </c>
      <c r="AE16" s="215" t="s">
        <v>263</v>
      </c>
      <c r="AF16" s="211" t="s">
        <v>213</v>
      </c>
      <c r="AG16" s="200" t="s">
        <v>264</v>
      </c>
      <c r="AH16" s="167" t="s">
        <v>251</v>
      </c>
      <c r="AI16" s="167" t="s">
        <v>252</v>
      </c>
      <c r="AJ16" s="201" t="s">
        <v>271</v>
      </c>
      <c r="AK16" s="147" t="s">
        <v>40</v>
      </c>
      <c r="AL16" s="233">
        <v>1</v>
      </c>
      <c r="AM16" s="232" t="s">
        <v>284</v>
      </c>
      <c r="AN16" s="232" t="s">
        <v>285</v>
      </c>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row>
    <row r="17" spans="1:69" ht="124.5" hidden="1" customHeight="1" x14ac:dyDescent="0.3">
      <c r="A17" s="313"/>
      <c r="B17" s="298"/>
      <c r="C17" s="298"/>
      <c r="D17" s="298"/>
      <c r="E17" s="316"/>
      <c r="F17" s="298"/>
      <c r="G17" s="301"/>
      <c r="H17" s="274"/>
      <c r="I17" s="277"/>
      <c r="J17" s="304"/>
      <c r="K17" s="294">
        <f ca="1">IF(NOT(ISERROR(MATCH(J17,_xlfn.ANCHORARRAY(E28),0))),I30&amp;"Por favor no seleccionar los criterios de impacto",J17)</f>
        <v>0</v>
      </c>
      <c r="L17" s="274"/>
      <c r="M17" s="277"/>
      <c r="N17" s="287"/>
      <c r="O17" s="6">
        <v>2</v>
      </c>
      <c r="P17" s="151"/>
      <c r="Q17" s="137"/>
      <c r="R17" s="138"/>
      <c r="S17" s="138"/>
      <c r="T17" s="139"/>
      <c r="U17" s="138"/>
      <c r="V17" s="138"/>
      <c r="W17" s="138"/>
      <c r="X17" s="140"/>
      <c r="Y17" s="141"/>
      <c r="Z17" s="142"/>
      <c r="AA17" s="141"/>
      <c r="AB17" s="142"/>
      <c r="AC17" s="143"/>
      <c r="AD17" s="144"/>
      <c r="AE17" s="199"/>
      <c r="AF17" s="211"/>
      <c r="AG17" s="200"/>
      <c r="AH17" s="146"/>
      <c r="AI17" s="146"/>
      <c r="AJ17" s="132"/>
      <c r="AK17" s="133"/>
      <c r="AL17" s="233"/>
      <c r="AM17" s="232"/>
      <c r="AN17" s="232"/>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row>
    <row r="18" spans="1:69" ht="124.5" hidden="1" customHeight="1" x14ac:dyDescent="0.3">
      <c r="A18" s="313"/>
      <c r="B18" s="298"/>
      <c r="C18" s="298"/>
      <c r="D18" s="298"/>
      <c r="E18" s="316"/>
      <c r="F18" s="298"/>
      <c r="G18" s="301"/>
      <c r="H18" s="274"/>
      <c r="I18" s="277"/>
      <c r="J18" s="304"/>
      <c r="K18" s="294">
        <f ca="1">IF(NOT(ISERROR(MATCH(J18,_xlfn.ANCHORARRAY(E29),0))),I31&amp;"Por favor no seleccionar los criterios de impacto",J18)</f>
        <v>0</v>
      </c>
      <c r="L18" s="274"/>
      <c r="M18" s="277"/>
      <c r="N18" s="287"/>
      <c r="O18" s="6">
        <v>3</v>
      </c>
      <c r="P18" s="151"/>
      <c r="Q18" s="137"/>
      <c r="R18" s="138"/>
      <c r="S18" s="138"/>
      <c r="T18" s="139"/>
      <c r="U18" s="138"/>
      <c r="V18" s="138"/>
      <c r="W18" s="138"/>
      <c r="X18" s="140"/>
      <c r="Y18" s="141"/>
      <c r="Z18" s="142"/>
      <c r="AA18" s="141"/>
      <c r="AB18" s="142"/>
      <c r="AC18" s="143"/>
      <c r="AD18" s="144"/>
      <c r="AE18" s="199"/>
      <c r="AF18" s="211"/>
      <c r="AG18" s="200"/>
      <c r="AH18" s="146"/>
      <c r="AI18" s="146"/>
      <c r="AJ18" s="132"/>
      <c r="AK18" s="133"/>
      <c r="AL18" s="233"/>
      <c r="AM18" s="232"/>
      <c r="AN18" s="232"/>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row>
    <row r="19" spans="1:69" ht="124.5" hidden="1" customHeight="1" x14ac:dyDescent="0.3">
      <c r="A19" s="313"/>
      <c r="B19" s="298"/>
      <c r="C19" s="298"/>
      <c r="D19" s="298"/>
      <c r="E19" s="316"/>
      <c r="F19" s="298"/>
      <c r="G19" s="301"/>
      <c r="H19" s="274"/>
      <c r="I19" s="277"/>
      <c r="J19" s="304"/>
      <c r="K19" s="294">
        <f ca="1">IF(NOT(ISERROR(MATCH(J19,_xlfn.ANCHORARRAY(E30),0))),I32&amp;"Por favor no seleccionar los criterios de impacto",J19)</f>
        <v>0</v>
      </c>
      <c r="L19" s="274"/>
      <c r="M19" s="277"/>
      <c r="N19" s="287"/>
      <c r="O19" s="6">
        <v>4</v>
      </c>
      <c r="P19" s="151"/>
      <c r="Q19" s="137" t="str">
        <f t="shared" ref="Q19:Q21" si="8">IF(OR(R19="Preventivo",R19="Detectivo"),"Probabilidad",IF(R19="Correctivo","Impacto",""))</f>
        <v/>
      </c>
      <c r="R19" s="125"/>
      <c r="S19" s="125"/>
      <c r="T19" s="126" t="str">
        <f t="shared" ref="T19:T21" si="9">IF(AND(R19="Preventivo",S19="Automático"),"50%",IF(AND(R19="Preventivo",S19="Manual"),"40%",IF(AND(R19="Detectivo",S19="Automático"),"40%",IF(AND(R19="Detectivo",S19="Manual"),"30%",IF(AND(R19="Correctivo",S19="Automático"),"35%",IF(AND(R19="Correctivo",S19="Manual"),"25%",""))))))</f>
        <v/>
      </c>
      <c r="U19" s="125"/>
      <c r="V19" s="125"/>
      <c r="W19" s="125"/>
      <c r="X19" s="127" t="str">
        <f t="shared" ref="X19:X21" si="10">IFERROR(IF(AND(Q18="Probabilidad",Q19="Probabilidad"),(Z18-(+Z18*T19)),IF(AND(Q18="Impacto",Q19="Probabilidad"),(Z17-(+Z17*T19)),IF(Q19="Impacto",Z18,""))),"")</f>
        <v/>
      </c>
      <c r="Y19" s="128" t="str">
        <f t="shared" si="1"/>
        <v/>
      </c>
      <c r="Z19" s="129" t="str">
        <f t="shared" ref="Z19:Z21" si="11">+X19</f>
        <v/>
      </c>
      <c r="AA19" s="128" t="str">
        <f t="shared" si="3"/>
        <v/>
      </c>
      <c r="AB19" s="129" t="str">
        <f t="shared" ref="AB19:AB21" si="12">IFERROR(IF(AND(Q18="Impacto",Q19="Impacto"),(AB18-(+AB18*T19)),IF(AND(Q18="Probabilidad",Q19="Impacto"),(AB17-(+AB17*T19)),IF(Q19="Probabilidad",AB18,""))),"")</f>
        <v/>
      </c>
      <c r="AC19" s="130" t="str">
        <f>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31"/>
      <c r="AE19" s="202"/>
      <c r="AF19" s="211" t="s">
        <v>213</v>
      </c>
      <c r="AG19" s="203" t="s">
        <v>211</v>
      </c>
      <c r="AH19" s="134"/>
      <c r="AI19" s="134"/>
      <c r="AJ19" s="132"/>
      <c r="AK19" s="133"/>
      <c r="AL19" s="233"/>
      <c r="AM19" s="232"/>
      <c r="AN19" s="232"/>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row>
    <row r="20" spans="1:69" ht="124.5" hidden="1" customHeight="1" x14ac:dyDescent="0.3">
      <c r="A20" s="313"/>
      <c r="B20" s="298"/>
      <c r="C20" s="298"/>
      <c r="D20" s="298"/>
      <c r="E20" s="316"/>
      <c r="F20" s="298"/>
      <c r="G20" s="301"/>
      <c r="H20" s="274"/>
      <c r="I20" s="277"/>
      <c r="J20" s="304"/>
      <c r="K20" s="294">
        <f ca="1">IF(NOT(ISERROR(MATCH(J20,_xlfn.ANCHORARRAY(E31),0))),I33&amp;"Por favor no seleccionar los criterios de impacto",J20)</f>
        <v>0</v>
      </c>
      <c r="L20" s="274"/>
      <c r="M20" s="277"/>
      <c r="N20" s="287"/>
      <c r="O20" s="6">
        <v>5</v>
      </c>
      <c r="P20" s="151"/>
      <c r="Q20" s="137" t="str">
        <f t="shared" si="8"/>
        <v/>
      </c>
      <c r="R20" s="125"/>
      <c r="S20" s="125"/>
      <c r="T20" s="126" t="str">
        <f t="shared" si="9"/>
        <v/>
      </c>
      <c r="U20" s="125"/>
      <c r="V20" s="125"/>
      <c r="W20" s="125"/>
      <c r="X20" s="127" t="str">
        <f t="shared" si="10"/>
        <v/>
      </c>
      <c r="Y20" s="128" t="str">
        <f t="shared" si="1"/>
        <v/>
      </c>
      <c r="Z20" s="129" t="str">
        <f t="shared" si="11"/>
        <v/>
      </c>
      <c r="AA20" s="128" t="str">
        <f t="shared" si="3"/>
        <v/>
      </c>
      <c r="AB20" s="129" t="str">
        <f t="shared" si="12"/>
        <v/>
      </c>
      <c r="AC20" s="130" t="str">
        <f t="shared" ref="AC20:AC21" si="13">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131"/>
      <c r="AE20" s="202"/>
      <c r="AF20" s="211" t="s">
        <v>213</v>
      </c>
      <c r="AG20" s="203" t="s">
        <v>211</v>
      </c>
      <c r="AH20" s="134"/>
      <c r="AI20" s="134"/>
      <c r="AJ20" s="132"/>
      <c r="AK20" s="133"/>
      <c r="AL20" s="233"/>
      <c r="AM20" s="232"/>
      <c r="AN20" s="232"/>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row>
    <row r="21" spans="1:69" ht="124.5" hidden="1" customHeight="1" x14ac:dyDescent="0.3">
      <c r="A21" s="314"/>
      <c r="B21" s="299"/>
      <c r="C21" s="299"/>
      <c r="D21" s="299"/>
      <c r="E21" s="317"/>
      <c r="F21" s="299"/>
      <c r="G21" s="302"/>
      <c r="H21" s="275"/>
      <c r="I21" s="278"/>
      <c r="J21" s="305"/>
      <c r="K21" s="295">
        <f ca="1">IF(NOT(ISERROR(MATCH(J21,_xlfn.ANCHORARRAY(E32),0))),I34&amp;"Por favor no seleccionar los criterios de impacto",J21)</f>
        <v>0</v>
      </c>
      <c r="L21" s="275"/>
      <c r="M21" s="278"/>
      <c r="N21" s="288"/>
      <c r="O21" s="6">
        <v>6</v>
      </c>
      <c r="P21" s="151"/>
      <c r="Q21" s="137" t="str">
        <f t="shared" si="8"/>
        <v/>
      </c>
      <c r="R21" s="125"/>
      <c r="S21" s="125"/>
      <c r="T21" s="126" t="str">
        <f t="shared" si="9"/>
        <v/>
      </c>
      <c r="U21" s="125"/>
      <c r="V21" s="125"/>
      <c r="W21" s="125"/>
      <c r="X21" s="127" t="str">
        <f t="shared" si="10"/>
        <v/>
      </c>
      <c r="Y21" s="128" t="str">
        <f t="shared" si="1"/>
        <v/>
      </c>
      <c r="Z21" s="129" t="str">
        <f t="shared" si="11"/>
        <v/>
      </c>
      <c r="AA21" s="128" t="str">
        <f t="shared" si="3"/>
        <v/>
      </c>
      <c r="AB21" s="129" t="str">
        <f t="shared" si="12"/>
        <v/>
      </c>
      <c r="AC21" s="130" t="str">
        <f t="shared" si="13"/>
        <v/>
      </c>
      <c r="AD21" s="131"/>
      <c r="AE21" s="202"/>
      <c r="AF21" s="211" t="s">
        <v>213</v>
      </c>
      <c r="AG21" s="203" t="s">
        <v>211</v>
      </c>
      <c r="AH21" s="134"/>
      <c r="AI21" s="134"/>
      <c r="AJ21" s="132"/>
      <c r="AK21" s="133"/>
      <c r="AL21" s="233"/>
      <c r="AM21" s="232"/>
      <c r="AN21" s="232"/>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row>
    <row r="22" spans="1:69" s="183" customFormat="1" ht="124.5" hidden="1" customHeight="1" x14ac:dyDescent="0.3">
      <c r="A22" s="312">
        <v>3</v>
      </c>
      <c r="B22" s="318" t="s">
        <v>132</v>
      </c>
      <c r="C22" s="318" t="s">
        <v>234</v>
      </c>
      <c r="D22" s="318" t="s">
        <v>243</v>
      </c>
      <c r="E22" s="318" t="s">
        <v>247</v>
      </c>
      <c r="F22" s="297" t="s">
        <v>122</v>
      </c>
      <c r="G22" s="300">
        <v>100</v>
      </c>
      <c r="H22" s="273" t="str">
        <f>IF(G22&lt;=0,"",IF(G22&lt;=2,"Muy Baja",IF(G22&lt;=24,"Baja",IF(G22&lt;=500,"Media",IF(G22&lt;=5000,"Alta","Muy Alta")))))</f>
        <v>Media</v>
      </c>
      <c r="I22" s="276">
        <f>IF(H22="","",IF(H22="Muy Baja",0.2,IF(H22="Baja",0.4,IF(H22="Media",0.6,IF(H22="Alta",0.8,IF(H22="Muy Alta",1,))))))</f>
        <v>0.6</v>
      </c>
      <c r="J22" s="303" t="s">
        <v>152</v>
      </c>
      <c r="K22" s="276" t="str">
        <f ca="1">IF(NOT(ISERROR(MATCH(J22,'Tabla Impacto'!$B$221:$B$223,0))),'Tabla Impacto'!$F$223&amp;"Por favor no seleccionar los criterios de impacto(Afectación Económica o presupuestal y Pérdida Reputacional)",J22)</f>
        <v xml:space="preserve">     El riesgo afecta la imagen de la entidad con algunos usuarios de relevancia frente al logro de los objetivos</v>
      </c>
      <c r="L22" s="273" t="str">
        <f ca="1">IF(OR(K22='Tabla Impacto'!$C$11,K22='Tabla Impacto'!$D$11),"Leve",IF(OR(K22='Tabla Impacto'!$C$12,K22='Tabla Impacto'!$D$12),"Menor",IF(OR(K22='Tabla Impacto'!$C$13,K22='Tabla Impacto'!$D$13),"Moderado",IF(OR(K22='Tabla Impacto'!$C$14,K22='Tabla Impacto'!$D$14),"Mayor",IF(OR(K22='Tabla Impacto'!$C$15,K22='Tabla Impacto'!$D$15),"Catastrófico","")))))</f>
        <v>Moderado</v>
      </c>
      <c r="M22" s="276">
        <f ca="1">IF(L22="","",IF(L22="Leve",0.2,IF(L22="Menor",0.4,IF(L22="Moderado",0.6,IF(L22="Mayor",0.8,IF(L22="Catastrófico",1,))))))</f>
        <v>0.6</v>
      </c>
      <c r="N22" s="286" t="str">
        <f ca="1">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Moderado</v>
      </c>
      <c r="O22" s="172">
        <v>1</v>
      </c>
      <c r="P22" s="216" t="s">
        <v>266</v>
      </c>
      <c r="Q22" s="173" t="str">
        <f>IF(OR(R22="Preventivo",R22="Detectivo"),"Probabilidad",IF(R22="Correctivo","Impacto",""))</f>
        <v>Probabilidad</v>
      </c>
      <c r="R22" s="174" t="s">
        <v>15</v>
      </c>
      <c r="S22" s="174" t="s">
        <v>9</v>
      </c>
      <c r="T22" s="175" t="str">
        <f>IF(AND(R22="Preventivo",S22="Automático"),"50%",IF(AND(R22="Preventivo",S22="Manual"),"40%",IF(AND(R22="Detectivo",S22="Automático"),"40%",IF(AND(R22="Detectivo",S22="Manual"),"30%",IF(AND(R22="Correctivo",S22="Automático"),"35%",IF(AND(R22="Correctivo",S22="Manual"),"25%",""))))))</f>
        <v>30%</v>
      </c>
      <c r="U22" s="174" t="s">
        <v>19</v>
      </c>
      <c r="V22" s="174" t="s">
        <v>22</v>
      </c>
      <c r="W22" s="174" t="s">
        <v>118</v>
      </c>
      <c r="X22" s="176">
        <f>IFERROR(IF(Q22="Probabilidad",(I22-(+I22*T22)),IF(Q22="Impacto",I22,"")),"")</f>
        <v>0.42</v>
      </c>
      <c r="Y22" s="177" t="str">
        <f>IFERROR(IF(X22="","",IF(X22&lt;=0.2,"Muy Baja",IF(X22&lt;=0.4,"Baja",IF(X22&lt;=0.6,"Media",IF(X22&lt;=0.8,"Alta","Muy Alta"))))),"")</f>
        <v>Media</v>
      </c>
      <c r="Z22" s="178">
        <f>+X22</f>
        <v>0.42</v>
      </c>
      <c r="AA22" s="177" t="str">
        <f ca="1">IFERROR(IF(AB22="","",IF(AB22&lt;=0.2,"Leve",IF(AB22&lt;=0.4,"Menor",IF(AB22&lt;=0.6,"Moderado",IF(AB22&lt;=0.8,"Mayor","Catastrófico"))))),"")</f>
        <v>Moderado</v>
      </c>
      <c r="AB22" s="178">
        <f ca="1">IFERROR(IF(Q22="Impacto",(M22-(+M22*T22)),IF(Q22="Probabilidad",M22,"")),"")</f>
        <v>0.6</v>
      </c>
      <c r="AC22" s="179" t="str">
        <f ca="1">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Moderado</v>
      </c>
      <c r="AD22" s="198" t="s">
        <v>32</v>
      </c>
      <c r="AE22" s="230" t="s">
        <v>266</v>
      </c>
      <c r="AF22" s="212" t="s">
        <v>213</v>
      </c>
      <c r="AG22" s="205"/>
      <c r="AH22" s="193" t="s">
        <v>251</v>
      </c>
      <c r="AI22" s="193" t="s">
        <v>252</v>
      </c>
      <c r="AJ22" s="180"/>
      <c r="AK22" s="181" t="s">
        <v>40</v>
      </c>
      <c r="AL22" s="233"/>
      <c r="AM22" s="232"/>
      <c r="AN22" s="232"/>
      <c r="AO22" s="182"/>
      <c r="AP22" s="182"/>
      <c r="AQ22" s="182"/>
      <c r="AR22" s="182"/>
      <c r="AS22" s="182"/>
      <c r="AT22" s="182"/>
      <c r="AU22" s="182"/>
      <c r="AV22" s="182"/>
      <c r="AW22" s="182"/>
      <c r="AX22" s="182"/>
      <c r="AY22" s="182"/>
      <c r="AZ22" s="182"/>
      <c r="BA22" s="182"/>
      <c r="BB22" s="182"/>
      <c r="BC22" s="182"/>
      <c r="BD22" s="182"/>
      <c r="BE22" s="182"/>
      <c r="BF22" s="182"/>
      <c r="BG22" s="182"/>
      <c r="BH22" s="182"/>
      <c r="BI22" s="182"/>
      <c r="BJ22" s="182"/>
      <c r="BK22" s="182"/>
      <c r="BL22" s="182"/>
      <c r="BM22" s="182"/>
      <c r="BN22" s="182"/>
      <c r="BO22" s="182"/>
      <c r="BP22" s="182"/>
      <c r="BQ22" s="182"/>
    </row>
    <row r="23" spans="1:69" ht="124.5" hidden="1" customHeight="1" x14ac:dyDescent="0.3">
      <c r="A23" s="313"/>
      <c r="B23" s="319"/>
      <c r="C23" s="319"/>
      <c r="D23" s="319"/>
      <c r="E23" s="319"/>
      <c r="F23" s="298"/>
      <c r="G23" s="301"/>
      <c r="H23" s="274"/>
      <c r="I23" s="277"/>
      <c r="J23" s="304"/>
      <c r="K23" s="277">
        <f ca="1">IF(NOT(ISERROR(MATCH(J23,_xlfn.ANCHORARRAY(E34),0))),#REF!&amp;"Por favor no seleccionar los criterios de impacto",J23)</f>
        <v>0</v>
      </c>
      <c r="L23" s="274"/>
      <c r="M23" s="277"/>
      <c r="N23" s="287"/>
      <c r="O23" s="6">
        <v>2</v>
      </c>
      <c r="P23" s="151"/>
      <c r="Q23" s="137"/>
      <c r="R23" s="138"/>
      <c r="S23" s="138"/>
      <c r="T23" s="139"/>
      <c r="U23" s="138"/>
      <c r="V23" s="138"/>
      <c r="W23" s="138"/>
      <c r="X23" s="149"/>
      <c r="Y23" s="141"/>
      <c r="Z23" s="142"/>
      <c r="AA23" s="141"/>
      <c r="AB23" s="142"/>
      <c r="AC23" s="143"/>
      <c r="AD23" s="144"/>
      <c r="AE23" s="199"/>
      <c r="AF23" s="211"/>
      <c r="AG23" s="201"/>
      <c r="AH23" s="146"/>
      <c r="AI23" s="146"/>
      <c r="AJ23" s="132"/>
      <c r="AK23" s="133"/>
      <c r="AL23" s="233"/>
      <c r="AM23" s="232"/>
      <c r="AN23" s="232"/>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row>
    <row r="24" spans="1:69" ht="124.5" hidden="1" customHeight="1" x14ac:dyDescent="0.3">
      <c r="A24" s="313"/>
      <c r="B24" s="319"/>
      <c r="C24" s="319"/>
      <c r="D24" s="319"/>
      <c r="E24" s="319"/>
      <c r="F24" s="298"/>
      <c r="G24" s="301"/>
      <c r="H24" s="274"/>
      <c r="I24" s="277"/>
      <c r="J24" s="304"/>
      <c r="K24" s="277">
        <f ca="1">IF(NOT(ISERROR(MATCH(J24,_xlfn.ANCHORARRAY(#REF!),0))),#REF!&amp;"Por favor no seleccionar los criterios de impacto",J24)</f>
        <v>0</v>
      </c>
      <c r="L24" s="274"/>
      <c r="M24" s="277"/>
      <c r="N24" s="287"/>
      <c r="O24" s="6">
        <v>3</v>
      </c>
      <c r="P24" s="151"/>
      <c r="Q24" s="124" t="str">
        <f>IF(OR(R24="Preventivo",R24="Detectivo"),"Probabilidad",IF(R24="Correctivo","Impacto",""))</f>
        <v/>
      </c>
      <c r="R24" s="125"/>
      <c r="S24" s="125"/>
      <c r="T24" s="126" t="str">
        <f t="shared" ref="T24:T27" si="14">IF(AND(R24="Preventivo",S24="Automático"),"50%",IF(AND(R24="Preventivo",S24="Manual"),"40%",IF(AND(R24="Detectivo",S24="Automático"),"40%",IF(AND(R24="Detectivo",S24="Manual"),"30%",IF(AND(R24="Correctivo",S24="Automático"),"35%",IF(AND(R24="Correctivo",S24="Manual"),"25%",""))))))</f>
        <v/>
      </c>
      <c r="U24" s="125"/>
      <c r="V24" s="125"/>
      <c r="W24" s="125"/>
      <c r="X24" s="127" t="str">
        <f>IFERROR(IF(AND(Q23="Probabilidad",Q24="Probabilidad"),(Z23-(+Z23*T24)),IF(AND(Q23="Impacto",Q24="Probabilidad"),(Z22-(+Z22*T24)),IF(Q24="Impacto",Z23,""))),"")</f>
        <v/>
      </c>
      <c r="Y24" s="128" t="str">
        <f t="shared" si="1"/>
        <v/>
      </c>
      <c r="Z24" s="129" t="str">
        <f t="shared" ref="Z24:Z27" si="15">+X24</f>
        <v/>
      </c>
      <c r="AA24" s="128" t="str">
        <f t="shared" si="3"/>
        <v/>
      </c>
      <c r="AB24" s="129" t="str">
        <f>IFERROR(IF(AND(Q23="Impacto",Q24="Impacto"),(AB23-(+AB23*T24)),IF(AND(Q23="Probabilidad",Q24="Impacto"),(AB22-(+AB22*T24)),IF(Q24="Probabilidad",AB23,""))),"")</f>
        <v/>
      </c>
      <c r="AC24" s="130" t="str">
        <f t="shared" ref="AC24" si="16">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
      </c>
      <c r="AD24" s="131"/>
      <c r="AE24" s="202"/>
      <c r="AF24" s="211" t="s">
        <v>213</v>
      </c>
      <c r="AG24" s="201" t="s">
        <v>211</v>
      </c>
      <c r="AH24" s="134">
        <v>44927</v>
      </c>
      <c r="AI24" s="134"/>
      <c r="AJ24" s="132"/>
      <c r="AK24" s="133"/>
      <c r="AL24" s="233"/>
      <c r="AM24" s="232"/>
      <c r="AN24" s="232"/>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row>
    <row r="25" spans="1:69" ht="124.5" hidden="1" customHeight="1" x14ac:dyDescent="0.3">
      <c r="A25" s="313"/>
      <c r="B25" s="319"/>
      <c r="C25" s="319"/>
      <c r="D25" s="319"/>
      <c r="E25" s="319"/>
      <c r="F25" s="298"/>
      <c r="G25" s="301"/>
      <c r="H25" s="274"/>
      <c r="I25" s="277"/>
      <c r="J25" s="304"/>
      <c r="K25" s="277">
        <f ca="1">IF(NOT(ISERROR(MATCH(J25,_xlfn.ANCHORARRAY(#REF!),0))),I35&amp;"Por favor no seleccionar los criterios de impacto",J25)</f>
        <v>0</v>
      </c>
      <c r="L25" s="274"/>
      <c r="M25" s="277"/>
      <c r="N25" s="287"/>
      <c r="O25" s="6">
        <v>4</v>
      </c>
      <c r="P25" s="151"/>
      <c r="Q25" s="124" t="str">
        <f t="shared" ref="Q25:Q27" si="17">IF(OR(R25="Preventivo",R25="Detectivo"),"Probabilidad",IF(R25="Correctivo","Impacto",""))</f>
        <v/>
      </c>
      <c r="R25" s="125"/>
      <c r="S25" s="125"/>
      <c r="T25" s="126" t="str">
        <f t="shared" si="14"/>
        <v/>
      </c>
      <c r="U25" s="125"/>
      <c r="V25" s="125"/>
      <c r="W25" s="125"/>
      <c r="X25" s="127" t="str">
        <f t="shared" ref="X25:X27" si="18">IFERROR(IF(AND(Q24="Probabilidad",Q25="Probabilidad"),(Z24-(+Z24*T25)),IF(AND(Q24="Impacto",Q25="Probabilidad"),(Z23-(+Z23*T25)),IF(Q25="Impacto",Z24,""))),"")</f>
        <v/>
      </c>
      <c r="Y25" s="128" t="str">
        <f t="shared" si="1"/>
        <v/>
      </c>
      <c r="Z25" s="129" t="str">
        <f t="shared" si="15"/>
        <v/>
      </c>
      <c r="AA25" s="128" t="str">
        <f t="shared" si="3"/>
        <v/>
      </c>
      <c r="AB25" s="129" t="str">
        <f t="shared" ref="AB25:AB27" si="19">IFERROR(IF(AND(Q24="Impacto",Q25="Impacto"),(AB24-(+AB24*T25)),IF(AND(Q24="Probabilidad",Q25="Impacto"),(AB23-(+AB23*T25)),IF(Q25="Probabilidad",AB24,""))),"")</f>
        <v/>
      </c>
      <c r="AC25" s="130"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31"/>
      <c r="AE25" s="202"/>
      <c r="AF25" s="211" t="s">
        <v>213</v>
      </c>
      <c r="AG25" s="201" t="s">
        <v>211</v>
      </c>
      <c r="AH25" s="134">
        <v>44927</v>
      </c>
      <c r="AI25" s="134"/>
      <c r="AJ25" s="132"/>
      <c r="AK25" s="133"/>
      <c r="AL25" s="233"/>
      <c r="AM25" s="232"/>
      <c r="AN25" s="232"/>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row>
    <row r="26" spans="1:69" ht="124.5" hidden="1" customHeight="1" x14ac:dyDescent="0.3">
      <c r="A26" s="313"/>
      <c r="B26" s="319"/>
      <c r="C26" s="319"/>
      <c r="D26" s="319"/>
      <c r="E26" s="319"/>
      <c r="F26" s="298"/>
      <c r="G26" s="301"/>
      <c r="H26" s="274"/>
      <c r="I26" s="277"/>
      <c r="J26" s="304"/>
      <c r="K26" s="277">
        <f ca="1">IF(NOT(ISERROR(MATCH(J26,_xlfn.ANCHORARRAY(#REF!),0))),I36&amp;"Por favor no seleccionar los criterios de impacto",J26)</f>
        <v>0</v>
      </c>
      <c r="L26" s="274"/>
      <c r="M26" s="277"/>
      <c r="N26" s="287"/>
      <c r="O26" s="6">
        <v>5</v>
      </c>
      <c r="P26" s="151"/>
      <c r="Q26" s="124" t="str">
        <f t="shared" si="17"/>
        <v/>
      </c>
      <c r="R26" s="125"/>
      <c r="S26" s="125"/>
      <c r="T26" s="126" t="str">
        <f t="shared" si="14"/>
        <v/>
      </c>
      <c r="U26" s="125"/>
      <c r="V26" s="125"/>
      <c r="W26" s="125"/>
      <c r="X26" s="127" t="str">
        <f t="shared" si="18"/>
        <v/>
      </c>
      <c r="Y26" s="128" t="str">
        <f t="shared" si="1"/>
        <v/>
      </c>
      <c r="Z26" s="129" t="str">
        <f t="shared" si="15"/>
        <v/>
      </c>
      <c r="AA26" s="128" t="str">
        <f t="shared" si="3"/>
        <v/>
      </c>
      <c r="AB26" s="129" t="str">
        <f t="shared" si="19"/>
        <v/>
      </c>
      <c r="AC26" s="130" t="str">
        <f t="shared" ref="AC26:AC27" si="20">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31"/>
      <c r="AE26" s="202"/>
      <c r="AF26" s="211" t="s">
        <v>213</v>
      </c>
      <c r="AG26" s="201" t="s">
        <v>211</v>
      </c>
      <c r="AH26" s="134">
        <v>44927</v>
      </c>
      <c r="AI26" s="134"/>
      <c r="AJ26" s="132"/>
      <c r="AK26" s="133"/>
      <c r="AL26" s="233"/>
      <c r="AM26" s="232"/>
      <c r="AN26" s="232"/>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row>
    <row r="27" spans="1:69" ht="124.5" hidden="1" customHeight="1" x14ac:dyDescent="0.3">
      <c r="A27" s="314"/>
      <c r="B27" s="320"/>
      <c r="C27" s="320"/>
      <c r="D27" s="320"/>
      <c r="E27" s="320"/>
      <c r="F27" s="299"/>
      <c r="G27" s="302"/>
      <c r="H27" s="275"/>
      <c r="I27" s="278"/>
      <c r="J27" s="305"/>
      <c r="K27" s="278">
        <f ca="1">IF(NOT(ISERROR(MATCH(J27,_xlfn.ANCHORARRAY(E35),0))),I37&amp;"Por favor no seleccionar los criterios de impacto",J27)</f>
        <v>0</v>
      </c>
      <c r="L27" s="275"/>
      <c r="M27" s="278"/>
      <c r="N27" s="288"/>
      <c r="O27" s="6">
        <v>6</v>
      </c>
      <c r="P27" s="151"/>
      <c r="Q27" s="124" t="str">
        <f t="shared" si="17"/>
        <v/>
      </c>
      <c r="R27" s="125"/>
      <c r="S27" s="125"/>
      <c r="T27" s="126" t="str">
        <f t="shared" si="14"/>
        <v/>
      </c>
      <c r="U27" s="125"/>
      <c r="V27" s="125"/>
      <c r="W27" s="125"/>
      <c r="X27" s="127" t="str">
        <f t="shared" si="18"/>
        <v/>
      </c>
      <c r="Y27" s="128" t="str">
        <f t="shared" si="1"/>
        <v/>
      </c>
      <c r="Z27" s="129" t="str">
        <f t="shared" si="15"/>
        <v/>
      </c>
      <c r="AA27" s="128" t="str">
        <f t="shared" si="3"/>
        <v/>
      </c>
      <c r="AB27" s="129" t="str">
        <f t="shared" si="19"/>
        <v/>
      </c>
      <c r="AC27" s="130" t="str">
        <f t="shared" si="20"/>
        <v/>
      </c>
      <c r="AD27" s="131"/>
      <c r="AE27" s="202"/>
      <c r="AF27" s="211" t="s">
        <v>213</v>
      </c>
      <c r="AG27" s="201" t="s">
        <v>211</v>
      </c>
      <c r="AH27" s="134">
        <v>44927</v>
      </c>
      <c r="AI27" s="134"/>
      <c r="AJ27" s="132"/>
      <c r="AK27" s="133"/>
      <c r="AL27" s="233"/>
      <c r="AM27" s="232"/>
      <c r="AN27" s="232"/>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row>
    <row r="28" spans="1:69" ht="235.5" customHeight="1" x14ac:dyDescent="0.3">
      <c r="A28" s="312">
        <v>3</v>
      </c>
      <c r="B28" s="297" t="s">
        <v>132</v>
      </c>
      <c r="C28" s="297" t="s">
        <v>235</v>
      </c>
      <c r="D28" s="297" t="s">
        <v>242</v>
      </c>
      <c r="E28" s="315" t="s">
        <v>248</v>
      </c>
      <c r="F28" s="297" t="s">
        <v>122</v>
      </c>
      <c r="G28" s="300">
        <v>100</v>
      </c>
      <c r="H28" s="273" t="str">
        <f>IF(G28&lt;=0,"",IF(G28&lt;=2,"Muy Baja",IF(G28&lt;=24,"Baja",IF(G28&lt;=500,"Media",IF(G28&lt;=5000,"Alta","Muy Alta")))))</f>
        <v>Media</v>
      </c>
      <c r="I28" s="276">
        <f>IF(H28="","",IF(H28="Muy Baja",0.2,IF(H28="Baja",0.4,IF(H28="Media",0.6,IF(H28="Alta",0.8,IF(H28="Muy Alta",1,))))))</f>
        <v>0.6</v>
      </c>
      <c r="J28" s="303" t="s">
        <v>151</v>
      </c>
      <c r="K28" s="276" t="str">
        <f ca="1">IF(NOT(ISERROR(MATCH(J28,'Tabla Impacto'!$B$221:$B$223,0))),'Tabla Impacto'!$F$223&amp;"Por favor no seleccionar los criterios de impacto(Afectación Económica o presupuestal y Pérdida Reputacional)",J28)</f>
        <v xml:space="preserve">     El riesgo afecta la imagen de la entidad internamente, de conocimiento general, nivel interno, de junta dircetiva y accionistas y/o de provedores</v>
      </c>
      <c r="L28" s="273" t="str">
        <f ca="1">IF(OR(K28='Tabla Impacto'!$C$11,K28='Tabla Impacto'!$D$11),"Leve",IF(OR(K28='Tabla Impacto'!$C$12,K28='Tabla Impacto'!$D$12),"Menor",IF(OR(K28='Tabla Impacto'!$C$13,K28='Tabla Impacto'!$D$13),"Moderado",IF(OR(K28='Tabla Impacto'!$C$14,K28='Tabla Impacto'!$D$14),"Mayor",IF(OR(K28='Tabla Impacto'!$C$15,K28='Tabla Impacto'!$D$15),"Catastrófico","")))))</f>
        <v>Menor</v>
      </c>
      <c r="M28" s="276">
        <f ca="1">IF(L28="","",IF(L28="Leve",0.2,IF(L28="Menor",0.4,IF(L28="Moderado",0.6,IF(L28="Mayor",0.8,IF(L28="Catastrófico",1,))))))</f>
        <v>0.4</v>
      </c>
      <c r="N28" s="286" t="str">
        <f ca="1">IF(OR(AND(H28="Muy Baja",L28="Leve"),AND(H28="Muy Baja",L28="Menor"),AND(H28="Baja",L28="Leve")),"Bajo",IF(OR(AND(H28="Muy baja",L28="Moderado"),AND(H28="Baja",L28="Menor"),AND(H28="Baja",L28="Moderado"),AND(H28="Media",L28="Leve"),AND(H28="Media",L28="Menor"),AND(H28="Media",L28="Moderado"),AND(H28="Alta",L28="Leve"),AND(H28="Alta",L28="Menor")),"Moderado",IF(OR(AND(H28="Muy Baja",L28="Mayor"),AND(H28="Baja",L28="Mayor"),AND(H28="Media",L28="Mayor"),AND(H28="Alta",L28="Moderado"),AND(H28="Alta",L28="Mayor"),AND(H28="Muy Alta",L28="Leve"),AND(H28="Muy Alta",L28="Menor"),AND(H28="Muy Alta",L28="Moderado"),AND(H28="Muy Alta",L28="Mayor")),"Alto",IF(OR(AND(H28="Muy Baja",L28="Catastrófico"),AND(H28="Baja",L28="Catastrófico"),AND(H28="Media",L28="Catastrófico"),AND(H28="Alta",L28="Catastrófico"),AND(H28="Muy Alta",L28="Catastrófico")),"Extremo",""))))</f>
        <v>Moderado</v>
      </c>
      <c r="O28" s="6">
        <v>1</v>
      </c>
      <c r="P28" s="209" t="s">
        <v>255</v>
      </c>
      <c r="Q28" s="137" t="str">
        <f>IF(OR(R28="Preventivo",R28="Detectivo"),"Probabilidad",IF(R28="Correctivo","Impacto",""))</f>
        <v>Impacto</v>
      </c>
      <c r="R28" s="138" t="s">
        <v>16</v>
      </c>
      <c r="S28" s="138" t="s">
        <v>9</v>
      </c>
      <c r="T28" s="139" t="str">
        <f>IF(AND(R28="Preventivo",S28="Automático"),"50%",IF(AND(R28="Preventivo",S28="Manual"),"40%",IF(AND(R28="Detectivo",S28="Automático"),"40%",IF(AND(R28="Detectivo",S28="Manual"),"30%",IF(AND(R28="Correctivo",S28="Automático"),"35%",IF(AND(R28="Correctivo",S28="Manual"),"25%",""))))))</f>
        <v>25%</v>
      </c>
      <c r="U28" s="138" t="s">
        <v>19</v>
      </c>
      <c r="V28" s="138" t="s">
        <v>22</v>
      </c>
      <c r="W28" s="138" t="s">
        <v>118</v>
      </c>
      <c r="X28" s="140">
        <f>IFERROR(IF(Q28="Probabilidad",(I28-(+I28*T28)),IF(Q28="Impacto",I28,"")),"")</f>
        <v>0.6</v>
      </c>
      <c r="Y28" s="141" t="str">
        <f>IFERROR(IF(X28="","",IF(X28&lt;=0.2,"Muy Baja",IF(X28&lt;=0.4,"Baja",IF(X28&lt;=0.6,"Media",IF(X28&lt;=0.8,"Alta","Muy Alta"))))),"")</f>
        <v>Media</v>
      </c>
      <c r="Z28" s="142">
        <f>+X28</f>
        <v>0.6</v>
      </c>
      <c r="AA28" s="141" t="str">
        <f ca="1">IFERROR(IF(AB28="","",IF(AB28&lt;=0.2,"Leve",IF(AB28&lt;=0.4,"Menor",IF(AB28&lt;=0.6,"Moderado",IF(AB28&lt;=0.8,"Mayor","Catastrófico"))))),"")</f>
        <v>Menor</v>
      </c>
      <c r="AB28" s="142">
        <f ca="1">IFERROR(IF(Q28="Impacto",(M28-(+M28*T28)),IF(Q28="Probabilidad",M28,"")),"")</f>
        <v>0.30000000000000004</v>
      </c>
      <c r="AC28" s="143" t="str">
        <f ca="1">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Moderado</v>
      </c>
      <c r="AD28" s="144" t="s">
        <v>32</v>
      </c>
      <c r="AE28" s="210" t="s">
        <v>265</v>
      </c>
      <c r="AF28" s="211" t="s">
        <v>213</v>
      </c>
      <c r="AG28" s="200" t="s">
        <v>214</v>
      </c>
      <c r="AH28" s="167" t="s">
        <v>251</v>
      </c>
      <c r="AI28" s="167" t="s">
        <v>252</v>
      </c>
      <c r="AJ28" s="166" t="s">
        <v>275</v>
      </c>
      <c r="AK28" s="147" t="s">
        <v>40</v>
      </c>
      <c r="AL28" s="233" t="s">
        <v>283</v>
      </c>
      <c r="AM28" s="539" t="s">
        <v>283</v>
      </c>
      <c r="AN28" s="232" t="s">
        <v>286</v>
      </c>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row>
    <row r="29" spans="1:69" ht="147" hidden="1" customHeight="1" x14ac:dyDescent="0.3">
      <c r="A29" s="313"/>
      <c r="B29" s="298"/>
      <c r="C29" s="298"/>
      <c r="D29" s="298"/>
      <c r="E29" s="321"/>
      <c r="F29" s="298"/>
      <c r="G29" s="301"/>
      <c r="H29" s="274"/>
      <c r="I29" s="277"/>
      <c r="J29" s="304"/>
      <c r="K29" s="277">
        <f ca="1">IF(NOT(ISERROR(MATCH(J29,_xlfn.ANCHORARRAY(E37),0))),I39&amp;"Por favor no seleccionar los criterios de impacto",J29)</f>
        <v>0</v>
      </c>
      <c r="L29" s="274"/>
      <c r="M29" s="277"/>
      <c r="N29" s="287"/>
      <c r="O29" s="6">
        <v>2</v>
      </c>
      <c r="P29" s="148"/>
      <c r="Q29" s="137"/>
      <c r="R29" s="138"/>
      <c r="S29" s="138"/>
      <c r="T29" s="139"/>
      <c r="U29" s="138"/>
      <c r="V29" s="138"/>
      <c r="W29" s="138"/>
      <c r="X29" s="140"/>
      <c r="Y29" s="141"/>
      <c r="Z29" s="142"/>
      <c r="AA29" s="141"/>
      <c r="AB29" s="142"/>
      <c r="AC29" s="143"/>
      <c r="AD29" s="144"/>
      <c r="AE29" s="210"/>
      <c r="AF29" s="211"/>
      <c r="AG29" s="201"/>
      <c r="AH29" s="146"/>
      <c r="AI29" s="150"/>
      <c r="AJ29" s="166"/>
      <c r="AK29" s="133"/>
      <c r="AL29" s="233"/>
      <c r="AM29" s="232"/>
      <c r="AN29" s="232"/>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row>
    <row r="30" spans="1:69" ht="151.5" hidden="1" customHeight="1" x14ac:dyDescent="0.3">
      <c r="A30" s="313"/>
      <c r="B30" s="298"/>
      <c r="C30" s="298"/>
      <c r="D30" s="298"/>
      <c r="E30" s="321"/>
      <c r="F30" s="298"/>
      <c r="G30" s="301"/>
      <c r="H30" s="274"/>
      <c r="I30" s="277"/>
      <c r="J30" s="304"/>
      <c r="K30" s="277">
        <f ca="1">IF(NOT(ISERROR(MATCH(J30,_xlfn.ANCHORARRAY(E38),0))),I40&amp;"Por favor no seleccionar los criterios de impacto",J30)</f>
        <v>0</v>
      </c>
      <c r="L30" s="274"/>
      <c r="M30" s="277"/>
      <c r="N30" s="287"/>
      <c r="O30" s="6">
        <v>3</v>
      </c>
      <c r="P30" s="147"/>
      <c r="Q30" s="137"/>
      <c r="R30" s="138"/>
      <c r="S30" s="138"/>
      <c r="T30" s="139"/>
      <c r="U30" s="138"/>
      <c r="V30" s="138"/>
      <c r="W30" s="138"/>
      <c r="X30" s="140"/>
      <c r="Y30" s="141"/>
      <c r="Z30" s="142"/>
      <c r="AA30" s="141"/>
      <c r="AB30" s="142"/>
      <c r="AC30" s="143"/>
      <c r="AD30" s="144"/>
      <c r="AE30" s="210"/>
      <c r="AF30" s="211"/>
      <c r="AG30" s="201"/>
      <c r="AH30" s="146"/>
      <c r="AI30" s="150"/>
      <c r="AJ30" s="166"/>
      <c r="AK30" s="133"/>
      <c r="AL30" s="233"/>
      <c r="AM30" s="232"/>
      <c r="AN30" s="232"/>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row>
    <row r="31" spans="1:69" ht="151.5" hidden="1" customHeight="1" x14ac:dyDescent="0.3">
      <c r="A31" s="313"/>
      <c r="B31" s="298"/>
      <c r="C31" s="298"/>
      <c r="D31" s="298"/>
      <c r="E31" s="321"/>
      <c r="F31" s="298"/>
      <c r="G31" s="301"/>
      <c r="H31" s="274"/>
      <c r="I31" s="277"/>
      <c r="J31" s="304"/>
      <c r="K31" s="277">
        <f ca="1">IF(NOT(ISERROR(MATCH(J31,_xlfn.ANCHORARRAY(E39),0))),I41&amp;"Por favor no seleccionar los criterios de impacto",J31)</f>
        <v>0</v>
      </c>
      <c r="L31" s="274"/>
      <c r="M31" s="277"/>
      <c r="N31" s="287"/>
      <c r="O31" s="6">
        <v>4</v>
      </c>
      <c r="P31" s="123"/>
      <c r="Q31" s="124" t="str">
        <f t="shared" ref="Q31:Q33" si="21">IF(OR(R31="Preventivo",R31="Detectivo"),"Probabilidad",IF(R31="Correctivo","Impacto",""))</f>
        <v/>
      </c>
      <c r="R31" s="125"/>
      <c r="S31" s="125"/>
      <c r="T31" s="126" t="str">
        <f t="shared" ref="T31:T33" si="22">IF(AND(R31="Preventivo",S31="Automático"),"50%",IF(AND(R31="Preventivo",S31="Manual"),"40%",IF(AND(R31="Detectivo",S31="Automático"),"40%",IF(AND(R31="Detectivo",S31="Manual"),"30%",IF(AND(R31="Correctivo",S31="Automático"),"35%",IF(AND(R31="Correctivo",S31="Manual"),"25%",""))))))</f>
        <v/>
      </c>
      <c r="U31" s="125"/>
      <c r="V31" s="125"/>
      <c r="W31" s="125"/>
      <c r="X31" s="127" t="str">
        <f t="shared" ref="X31:X33" si="23">IFERROR(IF(AND(Q30="Probabilidad",Q31="Probabilidad"),(Z30-(+Z30*T31)),IF(AND(Q30="Impacto",Q31="Probabilidad"),(Z29-(+Z29*T31)),IF(Q31="Impacto",Z30,""))),"")</f>
        <v/>
      </c>
      <c r="Y31" s="128" t="str">
        <f t="shared" si="1"/>
        <v/>
      </c>
      <c r="Z31" s="129" t="str">
        <f t="shared" ref="Z31:Z33" si="24">+X31</f>
        <v/>
      </c>
      <c r="AA31" s="128" t="str">
        <f t="shared" si="3"/>
        <v/>
      </c>
      <c r="AB31" s="129" t="str">
        <f t="shared" ref="AB31:AB33" si="25">IFERROR(IF(AND(Q30="Impacto",Q31="Impacto"),(AB30-(+AB30*T31)),IF(AND(Q30="Probabilidad",Q31="Impacto"),(AB29-(+AB29*T31)),IF(Q31="Probabilidad",AB30,""))),"")</f>
        <v/>
      </c>
      <c r="AC31" s="130"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31"/>
      <c r="AE31" s="210"/>
      <c r="AF31" s="211" t="s">
        <v>213</v>
      </c>
      <c r="AG31" s="204"/>
      <c r="AH31" s="134"/>
      <c r="AI31" s="134"/>
      <c r="AJ31" s="166"/>
      <c r="AK31" s="133"/>
      <c r="AL31" s="233"/>
      <c r="AM31" s="232"/>
      <c r="AN31" s="232"/>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row>
    <row r="32" spans="1:69" ht="151.5" hidden="1" customHeight="1" x14ac:dyDescent="0.3">
      <c r="A32" s="313"/>
      <c r="B32" s="298"/>
      <c r="C32" s="298"/>
      <c r="D32" s="298"/>
      <c r="E32" s="321"/>
      <c r="F32" s="298"/>
      <c r="G32" s="301"/>
      <c r="H32" s="274"/>
      <c r="I32" s="277"/>
      <c r="J32" s="304"/>
      <c r="K32" s="277">
        <f ca="1">IF(NOT(ISERROR(MATCH(J32,_xlfn.ANCHORARRAY(E40),0))),I42&amp;"Por favor no seleccionar los criterios de impacto",J32)</f>
        <v>0</v>
      </c>
      <c r="L32" s="274"/>
      <c r="M32" s="277"/>
      <c r="N32" s="287"/>
      <c r="O32" s="6">
        <v>5</v>
      </c>
      <c r="P32" s="123"/>
      <c r="Q32" s="124" t="str">
        <f t="shared" si="21"/>
        <v/>
      </c>
      <c r="R32" s="125"/>
      <c r="S32" s="125"/>
      <c r="T32" s="126" t="str">
        <f t="shared" si="22"/>
        <v/>
      </c>
      <c r="U32" s="125"/>
      <c r="V32" s="125"/>
      <c r="W32" s="125"/>
      <c r="X32" s="136" t="str">
        <f t="shared" si="23"/>
        <v/>
      </c>
      <c r="Y32" s="128" t="str">
        <f>IFERROR(IF(X32="","",IF(X32&lt;=0.2,"Muy Baja",IF(X32&lt;=0.4,"Baja",IF(X32&lt;=0.6,"Media",IF(X32&lt;=0.8,"Alta","Muy Alta"))))),"")</f>
        <v/>
      </c>
      <c r="Z32" s="129" t="str">
        <f t="shared" si="24"/>
        <v/>
      </c>
      <c r="AA32" s="128" t="str">
        <f t="shared" si="3"/>
        <v/>
      </c>
      <c r="AB32" s="129" t="str">
        <f t="shared" si="25"/>
        <v/>
      </c>
      <c r="AC32" s="130" t="str">
        <f t="shared" ref="AC32:AC33" si="26">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131"/>
      <c r="AE32" s="210"/>
      <c r="AF32" s="211" t="s">
        <v>213</v>
      </c>
      <c r="AG32" s="204"/>
      <c r="AH32" s="134"/>
      <c r="AI32" s="134"/>
      <c r="AJ32" s="166"/>
      <c r="AK32" s="133"/>
      <c r="AL32" s="233"/>
      <c r="AM32" s="232"/>
      <c r="AN32" s="232"/>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row>
    <row r="33" spans="1:69" ht="151.5" hidden="1" customHeight="1" x14ac:dyDescent="0.3">
      <c r="A33" s="314"/>
      <c r="B33" s="299"/>
      <c r="C33" s="299"/>
      <c r="D33" s="299"/>
      <c r="E33" s="322"/>
      <c r="F33" s="299"/>
      <c r="G33" s="302"/>
      <c r="H33" s="275"/>
      <c r="I33" s="278"/>
      <c r="J33" s="305"/>
      <c r="K33" s="278">
        <f ca="1">IF(NOT(ISERROR(MATCH(J33,_xlfn.ANCHORARRAY(E41),0))),I43&amp;"Por favor no seleccionar los criterios de impacto",J33)</f>
        <v>0</v>
      </c>
      <c r="L33" s="275"/>
      <c r="M33" s="278"/>
      <c r="N33" s="288"/>
      <c r="O33" s="6">
        <v>6</v>
      </c>
      <c r="P33" s="123"/>
      <c r="Q33" s="124" t="str">
        <f t="shared" si="21"/>
        <v/>
      </c>
      <c r="R33" s="125"/>
      <c r="S33" s="125"/>
      <c r="T33" s="126" t="str">
        <f t="shared" si="22"/>
        <v/>
      </c>
      <c r="U33" s="125"/>
      <c r="V33" s="125"/>
      <c r="W33" s="125"/>
      <c r="X33" s="127" t="str">
        <f t="shared" si="23"/>
        <v/>
      </c>
      <c r="Y33" s="128" t="str">
        <f t="shared" si="1"/>
        <v/>
      </c>
      <c r="Z33" s="129" t="str">
        <f t="shared" si="24"/>
        <v/>
      </c>
      <c r="AA33" s="128" t="str">
        <f t="shared" si="3"/>
        <v/>
      </c>
      <c r="AB33" s="129" t="str">
        <f t="shared" si="25"/>
        <v/>
      </c>
      <c r="AC33" s="130" t="str">
        <f t="shared" si="26"/>
        <v/>
      </c>
      <c r="AD33" s="131"/>
      <c r="AE33" s="210"/>
      <c r="AF33" s="211" t="s">
        <v>213</v>
      </c>
      <c r="AG33" s="204"/>
      <c r="AH33" s="134"/>
      <c r="AI33" s="134"/>
      <c r="AJ33" s="166"/>
      <c r="AK33" s="133"/>
      <c r="AL33" s="233"/>
      <c r="AM33" s="232"/>
      <c r="AN33" s="232"/>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row>
    <row r="34" spans="1:69" s="197" customFormat="1" ht="78" hidden="1" customHeight="1" x14ac:dyDescent="0.3">
      <c r="A34" s="312">
        <v>5</v>
      </c>
      <c r="B34" s="318" t="s">
        <v>132</v>
      </c>
      <c r="C34" s="318" t="s">
        <v>236</v>
      </c>
      <c r="D34" s="318" t="s">
        <v>223</v>
      </c>
      <c r="E34" s="318" t="s">
        <v>224</v>
      </c>
      <c r="F34" s="329" t="s">
        <v>122</v>
      </c>
      <c r="G34" s="300">
        <v>100</v>
      </c>
      <c r="H34" s="273" t="str">
        <f>IF(G34&lt;=0,"",IF(G34&lt;=2,"Muy Baja",IF(G34&lt;=24,"Baja",IF(G34&lt;=500,"Media",IF(G34&lt;=5000,"Alta","Muy Alta")))))</f>
        <v>Media</v>
      </c>
      <c r="I34" s="276">
        <f>IF(H34="","",IF(H34="Muy Baja",0.2,IF(H34="Baja",0.4,IF(H34="Media",0.6,IF(H34="Alta",0.8,IF(H34="Muy Alta",1,))))))</f>
        <v>0.6</v>
      </c>
      <c r="J34" s="303" t="s">
        <v>154</v>
      </c>
      <c r="K34" s="276" t="str">
        <f ca="1">IF(NOT(ISERROR(MATCH(J34,'Tabla Impacto'!$B$221:$B$223,0))),'Tabla Impacto'!$F$223&amp;"Por favor no seleccionar los criterios de impacto(Afectación Económica o presupuestal y Pérdida Reputacional)",J34)</f>
        <v xml:space="preserve">     El riesgo afecta la imagen de la entidad a nivel nacional, con efecto publicitarios sostenible a nivel país</v>
      </c>
      <c r="L34" s="273" t="str">
        <f ca="1">IF(OR(K34='Tabla Impacto'!$C$11,K34='Tabla Impacto'!$D$11),"Leve",IF(OR(K34='Tabla Impacto'!$C$12,K34='Tabla Impacto'!$D$12),"Menor",IF(OR(K34='Tabla Impacto'!$C$13,K34='Tabla Impacto'!$D$13),"Moderado",IF(OR(K34='Tabla Impacto'!$C$14,K34='Tabla Impacto'!$D$14),"Mayor",IF(OR(K34='Tabla Impacto'!$C$15,K34='Tabla Impacto'!$D$15),"Catastrófico","")))))</f>
        <v>Catastrófico</v>
      </c>
      <c r="M34" s="276">
        <f ca="1">IF(L34="","",IF(L34="Leve",0.2,IF(L34="Menor",0.4,IF(L34="Moderado",0.6,IF(L34="Mayor",0.8,IF(L34="Catastrófico",1,))))))</f>
        <v>1</v>
      </c>
      <c r="N34" s="286" t="str">
        <f ca="1">IF(OR(AND(H34="Muy Baja",L34="Leve"),AND(H34="Muy Baja",L34="Menor"),AND(H34="Baja",L34="Leve")),"Bajo",IF(OR(AND(H34="Muy baja",L34="Moderado"),AND(H34="Baja",L34="Menor"),AND(H34="Baja",L34="Moderado"),AND(H34="Media",L34="Leve"),AND(H34="Media",L34="Menor"),AND(H34="Media",L34="Moderado"),AND(H34="Alta",L34="Leve"),AND(H34="Alta",L34="Menor")),"Moderado",IF(OR(AND(H34="Muy Baja",L34="Mayor"),AND(H34="Baja",L34="Mayor"),AND(H34="Media",L34="Mayor"),AND(H34="Alta",L34="Moderado"),AND(H34="Alta",L34="Mayor"),AND(H34="Muy Alta",L34="Leve"),AND(H34="Muy Alta",L34="Menor"),AND(H34="Muy Alta",L34="Moderado"),AND(H34="Muy Alta",L34="Mayor")),"Alto",IF(OR(AND(H34="Muy Baja",L34="Catastrófico"),AND(H34="Baja",L34="Catastrófico"),AND(H34="Media",L34="Catastrófico"),AND(H34="Alta",L34="Catastrófico"),AND(H34="Muy Alta",L34="Catastrófico")),"Extremo",""))))</f>
        <v>Extremo</v>
      </c>
      <c r="O34" s="184">
        <v>1</v>
      </c>
      <c r="P34" s="216" t="s">
        <v>266</v>
      </c>
      <c r="Q34" s="185" t="str">
        <f>IF(OR(R34="Preventivo",R34="Detectivo"),"Probabilidad",IF(R34="Correctivo","Impacto",""))</f>
        <v>Probabilidad</v>
      </c>
      <c r="R34" s="186" t="s">
        <v>14</v>
      </c>
      <c r="S34" s="186" t="s">
        <v>10</v>
      </c>
      <c r="T34" s="187" t="str">
        <f>IF(AND(R34="Preventivo",S34="Automático"),"50%",IF(AND(R34="Preventivo",S34="Manual"),"40%",IF(AND(R34="Detectivo",S34="Automático"),"40%",IF(AND(R34="Detectivo",S34="Manual"),"30%",IF(AND(R34="Correctivo",S34="Automático"),"35%",IF(AND(R34="Correctivo",S34="Manual"),"25%",""))))))</f>
        <v>50%</v>
      </c>
      <c r="U34" s="186" t="s">
        <v>19</v>
      </c>
      <c r="V34" s="186" t="s">
        <v>22</v>
      </c>
      <c r="W34" s="186" t="s">
        <v>118</v>
      </c>
      <c r="X34" s="188">
        <f>IFERROR(IF(Q34="Probabilidad",(I34-(+I34*T34)),IF(Q34="Impacto",I34,"")),"")</f>
        <v>0.3</v>
      </c>
      <c r="Y34" s="189" t="str">
        <f>IFERROR(IF(X34="","",IF(X34&lt;=0.2,"Muy Baja",IF(X34&lt;=0.4,"Baja",IF(X34&lt;=0.6,"Media",IF(X34&lt;=0.8,"Alta","Muy Alta"))))),"")</f>
        <v>Baja</v>
      </c>
      <c r="Z34" s="190">
        <f>+X34</f>
        <v>0.3</v>
      </c>
      <c r="AA34" s="189" t="str">
        <f ca="1">IFERROR(IF(AB34="","",IF(AB34&lt;=0.2,"Leve",IF(AB34&lt;=0.4,"Menor",IF(AB34&lt;=0.6,"Moderado",IF(AB34&lt;=0.8,"Mayor","Catastrófico"))))),"")</f>
        <v>Catastrófico</v>
      </c>
      <c r="AB34" s="190">
        <f ca="1">IFERROR(IF(Q34="Impacto",(M34-(+M34*T34)),IF(Q34="Probabilidad",M34,"")),"")</f>
        <v>1</v>
      </c>
      <c r="AC34" s="191" t="str">
        <f ca="1">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Extremo</v>
      </c>
      <c r="AD34" s="192" t="s">
        <v>134</v>
      </c>
      <c r="AE34" s="230" t="s">
        <v>266</v>
      </c>
      <c r="AF34" s="212" t="s">
        <v>213</v>
      </c>
      <c r="AG34" s="205" t="s">
        <v>214</v>
      </c>
      <c r="AH34" s="193" t="s">
        <v>251</v>
      </c>
      <c r="AI34" s="193" t="s">
        <v>252</v>
      </c>
      <c r="AJ34" s="194"/>
      <c r="AK34" s="195" t="s">
        <v>40</v>
      </c>
      <c r="AL34" s="233"/>
      <c r="AM34" s="232"/>
      <c r="AN34" s="232"/>
      <c r="AO34" s="196"/>
      <c r="AP34" s="196"/>
      <c r="AQ34" s="196"/>
      <c r="AR34" s="196"/>
      <c r="AS34" s="196"/>
      <c r="AT34" s="196"/>
      <c r="AU34" s="196"/>
      <c r="AV34" s="196"/>
      <c r="AW34" s="196"/>
      <c r="AX34" s="196"/>
      <c r="AY34" s="196"/>
      <c r="AZ34" s="196"/>
      <c r="BA34" s="196"/>
      <c r="BB34" s="196"/>
      <c r="BC34" s="196"/>
      <c r="BD34" s="196"/>
      <c r="BE34" s="196"/>
      <c r="BF34" s="196"/>
      <c r="BG34" s="196"/>
      <c r="BH34" s="196"/>
      <c r="BI34" s="196"/>
      <c r="BJ34" s="196"/>
      <c r="BK34" s="196"/>
      <c r="BL34" s="196"/>
      <c r="BM34" s="196"/>
      <c r="BN34" s="196"/>
      <c r="BO34" s="196"/>
      <c r="BP34" s="196"/>
      <c r="BQ34" s="196"/>
    </row>
    <row r="35" spans="1:69" ht="151.5" hidden="1" customHeight="1" x14ac:dyDescent="0.3">
      <c r="A35" s="313"/>
      <c r="B35" s="319"/>
      <c r="C35" s="319"/>
      <c r="D35" s="319"/>
      <c r="E35" s="319"/>
      <c r="F35" s="330"/>
      <c r="G35" s="301"/>
      <c r="H35" s="274"/>
      <c r="I35" s="277"/>
      <c r="J35" s="304"/>
      <c r="K35" s="277">
        <f ca="1">IF(NOT(ISERROR(MATCH(J35,_xlfn.ANCHORARRAY(E46),0))),I48&amp;"Por favor no seleccionar los criterios de impacto",J35)</f>
        <v>0</v>
      </c>
      <c r="L35" s="274"/>
      <c r="M35" s="277"/>
      <c r="N35" s="287"/>
      <c r="O35" s="6">
        <v>5</v>
      </c>
      <c r="P35" s="123"/>
      <c r="Q35" s="124" t="str">
        <f t="shared" ref="Q35:Q36" si="27">IF(OR(R35="Preventivo",R35="Detectivo"),"Probabilidad",IF(R35="Correctivo","Impacto",""))</f>
        <v/>
      </c>
      <c r="R35" s="125"/>
      <c r="S35" s="125"/>
      <c r="T35" s="126" t="str">
        <f t="shared" ref="T35:T36" si="28">IF(AND(R35="Preventivo",S35="Automático"),"50%",IF(AND(R35="Preventivo",S35="Manual"),"40%",IF(AND(R35="Detectivo",S35="Automático"),"40%",IF(AND(R35="Detectivo",S35="Manual"),"30%",IF(AND(R35="Correctivo",S35="Automático"),"35%",IF(AND(R35="Correctivo",S35="Manual"),"25%",""))))))</f>
        <v/>
      </c>
      <c r="U35" s="125"/>
      <c r="V35" s="125"/>
      <c r="W35" s="125"/>
      <c r="X35" s="127" t="str">
        <f>IFERROR(IF(AND(#REF!="Probabilidad",Q35="Probabilidad"),(#REF!-(+#REF!*T35)),IF(AND(#REF!="Impacto",Q35="Probabilidad"),(#REF!-(+#REF!*T35)),IF(Q35="Impacto",#REF!,""))),"")</f>
        <v/>
      </c>
      <c r="Y35" s="128" t="str">
        <f t="shared" si="1"/>
        <v/>
      </c>
      <c r="Z35" s="129" t="str">
        <f t="shared" ref="Z35:Z36" si="29">+X35</f>
        <v/>
      </c>
      <c r="AA35" s="128" t="str">
        <f t="shared" si="3"/>
        <v/>
      </c>
      <c r="AB35" s="129" t="str">
        <f>IFERROR(IF(AND(#REF!="Impacto",Q35="Impacto"),(#REF!-(+#REF!*T35)),IF(AND(#REF!="Probabilidad",Q35="Impacto"),(#REF!-(+#REF!*T35)),IF(Q35="Probabilidad",#REF!,""))),"")</f>
        <v/>
      </c>
      <c r="AC35" s="130" t="str">
        <f t="shared" ref="AC35:AC36" si="30">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131"/>
      <c r="AE35" s="210"/>
      <c r="AF35" s="213"/>
      <c r="AG35" s="204"/>
      <c r="AH35" s="134"/>
      <c r="AI35" s="134"/>
      <c r="AJ35" s="166"/>
      <c r="AK35" s="133"/>
      <c r="AL35" s="233"/>
      <c r="AM35" s="232"/>
      <c r="AN35" s="232"/>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row>
    <row r="36" spans="1:69" ht="9" hidden="1" customHeight="1" x14ac:dyDescent="0.3">
      <c r="A36" s="314"/>
      <c r="B36" s="320"/>
      <c r="C36" s="320"/>
      <c r="D36" s="320"/>
      <c r="E36" s="320"/>
      <c r="F36" s="331"/>
      <c r="G36" s="302"/>
      <c r="H36" s="275"/>
      <c r="I36" s="278"/>
      <c r="J36" s="305"/>
      <c r="K36" s="278">
        <f ca="1">IF(NOT(ISERROR(MATCH(J36,_xlfn.ANCHORARRAY(E47),0))),I49&amp;"Por favor no seleccionar los criterios de impacto",J36)</f>
        <v>0</v>
      </c>
      <c r="L36" s="275"/>
      <c r="M36" s="278"/>
      <c r="N36" s="288"/>
      <c r="O36" s="6">
        <v>6</v>
      </c>
      <c r="P36" s="123"/>
      <c r="Q36" s="124" t="str">
        <f t="shared" si="27"/>
        <v/>
      </c>
      <c r="R36" s="125"/>
      <c r="S36" s="125"/>
      <c r="T36" s="126" t="str">
        <f t="shared" si="28"/>
        <v/>
      </c>
      <c r="U36" s="125"/>
      <c r="V36" s="125"/>
      <c r="W36" s="125"/>
      <c r="X36" s="127" t="str">
        <f>IFERROR(IF(AND(Q35="Probabilidad",Q36="Probabilidad"),(Z35-(+Z35*T36)),IF(AND(Q35="Impacto",Q36="Probabilidad"),(#REF!-(+#REF!*T36)),IF(Q36="Impacto",Z35,""))),"")</f>
        <v/>
      </c>
      <c r="Y36" s="128" t="str">
        <f t="shared" si="1"/>
        <v/>
      </c>
      <c r="Z36" s="129" t="str">
        <f t="shared" si="29"/>
        <v/>
      </c>
      <c r="AA36" s="128" t="str">
        <f t="shared" si="3"/>
        <v/>
      </c>
      <c r="AB36" s="129" t="str">
        <f>IFERROR(IF(AND(Q35="Impacto",Q36="Impacto"),(AB35-(+AB35*T36)),IF(AND(Q35="Probabilidad",Q36="Impacto"),(#REF!-(+#REF!*T36)),IF(Q36="Probabilidad",AB35,""))),"")</f>
        <v/>
      </c>
      <c r="AC36" s="130" t="str">
        <f t="shared" si="30"/>
        <v/>
      </c>
      <c r="AD36" s="131"/>
      <c r="AE36" s="210"/>
      <c r="AF36" s="213"/>
      <c r="AG36" s="204"/>
      <c r="AH36" s="134"/>
      <c r="AI36" s="134"/>
      <c r="AJ36" s="166"/>
      <c r="AK36" s="133"/>
      <c r="AL36" s="233"/>
      <c r="AM36" s="232"/>
      <c r="AN36" s="232"/>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row>
    <row r="37" spans="1:69" s="171" customFormat="1" ht="180.75" customHeight="1" x14ac:dyDescent="0.3">
      <c r="A37" s="312">
        <v>4</v>
      </c>
      <c r="B37" s="297" t="s">
        <v>132</v>
      </c>
      <c r="C37" s="297" t="s">
        <v>237</v>
      </c>
      <c r="D37" s="323" t="s">
        <v>241</v>
      </c>
      <c r="E37" s="326" t="s">
        <v>267</v>
      </c>
      <c r="F37" s="323" t="s">
        <v>122</v>
      </c>
      <c r="G37" s="300">
        <v>100</v>
      </c>
      <c r="H37" s="273" t="str">
        <f>IF(G37&lt;=0,"",IF(G37&lt;=2,"Muy Baja",IF(G37&lt;=24,"Baja",IF(G37&lt;=500,"Media",IF(G37&lt;=5000,"Alta","Muy Alta")))))</f>
        <v>Media</v>
      </c>
      <c r="I37" s="276">
        <f>IF(H37="","",IF(H37="Muy Baja",0.2,IF(H37="Baja",0.4,IF(H37="Media",0.6,IF(H37="Alta",0.8,IF(H37="Muy Alta",1,))))))</f>
        <v>0.6</v>
      </c>
      <c r="J37" s="303" t="s">
        <v>152</v>
      </c>
      <c r="K37" s="293" t="str">
        <f ca="1">IF(NOT(ISERROR(MATCH(J37,'Tabla Impacto'!$B$221:$B$223,0))),'Tabla Impacto'!$F$223&amp;"Por favor no seleccionar los criterios de impacto(Afectación Económica o presupuestal y Pérdida Reputacional)",J37)</f>
        <v xml:space="preserve">     El riesgo afecta la imagen de la entidad con algunos usuarios de relevancia frente al logro de los objetivos</v>
      </c>
      <c r="L37" s="273" t="str">
        <f ca="1">IF(OR(K37='Tabla Impacto'!$C$11,K37='Tabla Impacto'!$D$11),"Leve",IF(OR(K37='Tabla Impacto'!$C$12,K37='Tabla Impacto'!$D$12),"Menor",IF(OR(K37='Tabla Impacto'!$C$13,K37='Tabla Impacto'!$D$13),"Moderado",IF(OR(K37='Tabla Impacto'!$C$14,K37='Tabla Impacto'!$D$14),"Mayor",IF(OR(K37='Tabla Impacto'!$C$15,K37='Tabla Impacto'!$D$15),"Catastrófico","")))))</f>
        <v>Moderado</v>
      </c>
      <c r="M37" s="276">
        <f ca="1">IF(L37="","",IF(L37="Leve",0.2,IF(L37="Menor",0.4,IF(L37="Moderado",0.6,IF(L37="Mayor",0.8,IF(L37="Catastrófico",1,))))))</f>
        <v>0.6</v>
      </c>
      <c r="N37" s="286" t="str">
        <f ca="1">IF(OR(AND(H37="Muy Baja",L37="Leve"),AND(H37="Muy Baja",L37="Menor"),AND(H37="Baja",L37="Leve")),"Bajo",IF(OR(AND(H37="Muy baja",L37="Moderado"),AND(H37="Baja",L37="Menor"),AND(H37="Baja",L37="Moderado"),AND(H37="Media",L37="Leve"),AND(H37="Media",L37="Menor"),AND(H37="Media",L37="Moderado"),AND(H37="Alta",L37="Leve"),AND(H37="Alta",L37="Menor")),"Moderado",IF(OR(AND(H37="Muy Baja",L37="Mayor"),AND(H37="Baja",L37="Mayor"),AND(H37="Media",L37="Mayor"),AND(H37="Alta",L37="Moderado"),AND(H37="Alta",L37="Mayor"),AND(H37="Muy Alta",L37="Leve"),AND(H37="Muy Alta",L37="Menor"),AND(H37="Muy Alta",L37="Moderado"),AND(H37="Muy Alta",L37="Mayor")),"Alto",IF(OR(AND(H37="Muy Baja",L37="Catastrófico"),AND(H37="Baja",L37="Catastrófico"),AND(H37="Media",L37="Catastrófico"),AND(H37="Alta",L37="Catastrófico"),AND(H37="Muy Alta",L37="Catastrófico")),"Extremo",""))))</f>
        <v>Moderado</v>
      </c>
      <c r="O37" s="169">
        <v>1</v>
      </c>
      <c r="P37" s="209" t="s">
        <v>268</v>
      </c>
      <c r="Q37" s="137" t="str">
        <f>IF(OR(R37="Preventivo",R37="Detectivo"),"Probabilidad",IF(R37="Correctivo","Impacto",""))</f>
        <v>Probabilidad</v>
      </c>
      <c r="R37" s="138" t="s">
        <v>14</v>
      </c>
      <c r="S37" s="138" t="s">
        <v>10</v>
      </c>
      <c r="T37" s="139" t="str">
        <f>IF(AND(R37="Preventivo",S37="Automático"),"50%",IF(AND(R37="Preventivo",S37="Manual"),"40%",IF(AND(R37="Detectivo",S37="Automático"),"40%",IF(AND(R37="Detectivo",S37="Manual"),"30%",IF(AND(R37="Correctivo",S37="Automático"),"35%",IF(AND(R37="Correctivo",S37="Manual"),"25%",""))))))</f>
        <v>50%</v>
      </c>
      <c r="U37" s="138" t="s">
        <v>19</v>
      </c>
      <c r="V37" s="138" t="s">
        <v>22</v>
      </c>
      <c r="W37" s="138" t="s">
        <v>118</v>
      </c>
      <c r="X37" s="140">
        <f>IFERROR(IF(Q37="Probabilidad",(I37-(+I37*T37)),IF(Q37="Impacto",I37,"")),"")</f>
        <v>0.3</v>
      </c>
      <c r="Y37" s="141" t="str">
        <f>IFERROR(IF(X37="","",IF(X37&lt;=0.2,"Muy Baja",IF(X37&lt;=0.4,"Baja",IF(X37&lt;=0.6,"Media",IF(X37&lt;=0.8,"Alta","Muy Alta"))))),"")</f>
        <v>Baja</v>
      </c>
      <c r="Z37" s="142">
        <f>+X37</f>
        <v>0.3</v>
      </c>
      <c r="AA37" s="141" t="str">
        <f ca="1">IFERROR(IF(AB37="","",IF(AB37&lt;=0.2,"Leve",IF(AB37&lt;=0.4,"Menor",IF(AB37&lt;=0.6,"Moderado",IF(AB37&lt;=0.8,"Mayor","Catastrófico"))))),"")</f>
        <v>Moderado</v>
      </c>
      <c r="AB37" s="142">
        <f ca="1">IFERROR(IF(Q37="Impacto",(M37-(+M37*T37)),IF(Q37="Probabilidad",M37,"")),"")</f>
        <v>0.6</v>
      </c>
      <c r="AC37" s="143" t="str">
        <f ca="1">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Moderado</v>
      </c>
      <c r="AD37" s="144" t="s">
        <v>134</v>
      </c>
      <c r="AE37" s="211" t="s">
        <v>269</v>
      </c>
      <c r="AF37" s="214" t="s">
        <v>213</v>
      </c>
      <c r="AG37" s="207" t="s">
        <v>214</v>
      </c>
      <c r="AH37" s="208" t="s">
        <v>251</v>
      </c>
      <c r="AI37" s="208" t="s">
        <v>252</v>
      </c>
      <c r="AJ37" s="231" t="s">
        <v>272</v>
      </c>
      <c r="AK37" s="229" t="s">
        <v>40</v>
      </c>
      <c r="AL37" s="233">
        <v>1</v>
      </c>
      <c r="AM37" s="232" t="s">
        <v>287</v>
      </c>
      <c r="AN37" s="232" t="s">
        <v>288</v>
      </c>
      <c r="AO37" s="170"/>
      <c r="AP37" s="170"/>
      <c r="AQ37" s="170"/>
      <c r="AR37" s="170"/>
      <c r="AS37" s="170"/>
      <c r="AT37" s="170"/>
      <c r="AU37" s="170"/>
      <c r="AV37" s="170"/>
      <c r="AW37" s="170"/>
      <c r="AX37" s="170"/>
      <c r="AY37" s="170"/>
      <c r="AZ37" s="170"/>
      <c r="BA37" s="170"/>
      <c r="BB37" s="170"/>
      <c r="BC37" s="170"/>
      <c r="BD37" s="170"/>
      <c r="BE37" s="170"/>
      <c r="BF37" s="170"/>
      <c r="BG37" s="170"/>
      <c r="BH37" s="170"/>
      <c r="BI37" s="170"/>
      <c r="BJ37" s="170"/>
      <c r="BK37" s="170"/>
      <c r="BL37" s="170"/>
      <c r="BM37" s="170"/>
      <c r="BN37" s="170"/>
      <c r="BO37" s="170"/>
      <c r="BP37" s="170"/>
      <c r="BQ37" s="170"/>
    </row>
    <row r="38" spans="1:69" ht="18" hidden="1" x14ac:dyDescent="0.3">
      <c r="A38" s="313"/>
      <c r="B38" s="298"/>
      <c r="C38" s="298"/>
      <c r="D38" s="324"/>
      <c r="E38" s="327"/>
      <c r="F38" s="324"/>
      <c r="G38" s="301"/>
      <c r="H38" s="274"/>
      <c r="I38" s="277"/>
      <c r="J38" s="304"/>
      <c r="K38" s="294">
        <f ca="1">IF(NOT(ISERROR(MATCH(J38,_xlfn.ANCHORARRAY(E49),0))),I51&amp;"Por favor no seleccionar los criterios de impacto",J38)</f>
        <v>0</v>
      </c>
      <c r="L38" s="274"/>
      <c r="M38" s="277"/>
      <c r="N38" s="287"/>
      <c r="O38" s="6">
        <v>2</v>
      </c>
      <c r="P38" s="148"/>
      <c r="Q38" s="137"/>
      <c r="R38" s="138"/>
      <c r="S38" s="138"/>
      <c r="T38" s="139"/>
      <c r="U38" s="138"/>
      <c r="V38" s="138"/>
      <c r="W38" s="138"/>
      <c r="X38" s="140"/>
      <c r="Y38" s="141"/>
      <c r="Z38" s="142"/>
      <c r="AA38" s="141"/>
      <c r="AB38" s="142"/>
      <c r="AC38" s="143"/>
      <c r="AD38" s="144"/>
      <c r="AE38" s="210"/>
      <c r="AF38" s="211"/>
      <c r="AG38" s="200"/>
      <c r="AH38" s="146"/>
      <c r="AI38" s="146"/>
      <c r="AJ38" s="166"/>
      <c r="AK38" s="147"/>
      <c r="AL38" s="233"/>
      <c r="AM38" s="232"/>
      <c r="AN38" s="232"/>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row>
    <row r="39" spans="1:69" ht="18" hidden="1" x14ac:dyDescent="0.3">
      <c r="A39" s="313"/>
      <c r="B39" s="298"/>
      <c r="C39" s="298"/>
      <c r="D39" s="324"/>
      <c r="E39" s="327"/>
      <c r="F39" s="324"/>
      <c r="G39" s="301"/>
      <c r="H39" s="274"/>
      <c r="I39" s="277"/>
      <c r="J39" s="304"/>
      <c r="K39" s="294">
        <f ca="1">IF(NOT(ISERROR(MATCH(J39,_xlfn.ANCHORARRAY(E50),0))),I52&amp;"Por favor no seleccionar los criterios de impacto",J39)</f>
        <v>0</v>
      </c>
      <c r="L39" s="274"/>
      <c r="M39" s="277"/>
      <c r="N39" s="287"/>
      <c r="O39" s="6">
        <v>3</v>
      </c>
      <c r="P39" s="145"/>
      <c r="Q39" s="137"/>
      <c r="R39" s="138"/>
      <c r="S39" s="138"/>
      <c r="T39" s="139"/>
      <c r="U39" s="138"/>
      <c r="V39" s="138"/>
      <c r="W39" s="138"/>
      <c r="X39" s="140"/>
      <c r="Y39" s="141"/>
      <c r="Z39" s="142"/>
      <c r="AA39" s="141"/>
      <c r="AB39" s="142"/>
      <c r="AC39" s="143"/>
      <c r="AD39" s="144"/>
      <c r="AE39" s="210"/>
      <c r="AF39" s="211"/>
      <c r="AG39" s="200"/>
      <c r="AH39" s="146"/>
      <c r="AI39" s="146"/>
      <c r="AJ39" s="166"/>
      <c r="AK39" s="147"/>
      <c r="AL39" s="233"/>
      <c r="AM39" s="232"/>
      <c r="AN39" s="232"/>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row>
    <row r="40" spans="1:69" ht="18" hidden="1" x14ac:dyDescent="0.3">
      <c r="A40" s="313"/>
      <c r="B40" s="298"/>
      <c r="C40" s="298"/>
      <c r="D40" s="324"/>
      <c r="E40" s="327"/>
      <c r="F40" s="324"/>
      <c r="G40" s="301"/>
      <c r="H40" s="274"/>
      <c r="I40" s="277"/>
      <c r="J40" s="304"/>
      <c r="K40" s="294">
        <f ca="1">IF(NOT(ISERROR(MATCH(J40,_xlfn.ANCHORARRAY(E51),0))),I53&amp;"Por favor no seleccionar los criterios de impacto",J40)</f>
        <v>0</v>
      </c>
      <c r="L40" s="274"/>
      <c r="M40" s="277"/>
      <c r="N40" s="287"/>
      <c r="O40" s="122">
        <v>4</v>
      </c>
      <c r="P40" s="123"/>
      <c r="Q40" s="124" t="str">
        <f t="shared" ref="Q40:Q42" si="31">IF(OR(R40="Preventivo",R40="Detectivo"),"Probabilidad",IF(R40="Correctivo","Impacto",""))</f>
        <v/>
      </c>
      <c r="R40" s="125"/>
      <c r="S40" s="125"/>
      <c r="T40" s="126" t="str">
        <f t="shared" ref="T40:T42" si="32">IF(AND(R40="Preventivo",S40="Automático"),"50%",IF(AND(R40="Preventivo",S40="Manual"),"40%",IF(AND(R40="Detectivo",S40="Automático"),"40%",IF(AND(R40="Detectivo",S40="Manual"),"30%",IF(AND(R40="Correctivo",S40="Automático"),"35%",IF(AND(R40="Correctivo",S40="Manual"),"25%",""))))))</f>
        <v/>
      </c>
      <c r="U40" s="125"/>
      <c r="V40" s="125"/>
      <c r="W40" s="125"/>
      <c r="X40" s="127" t="str">
        <f t="shared" ref="X40:X42" si="33">IFERROR(IF(AND(Q39="Probabilidad",Q40="Probabilidad"),(Z39-(+Z39*T40)),IF(AND(Q39="Impacto",Q40="Probabilidad"),(Z38-(+Z38*T40)),IF(Q40="Impacto",Z39,""))),"")</f>
        <v/>
      </c>
      <c r="Y40" s="128" t="str">
        <f t="shared" si="1"/>
        <v/>
      </c>
      <c r="Z40" s="129" t="str">
        <f t="shared" ref="Z40:Z42" si="34">+X40</f>
        <v/>
      </c>
      <c r="AA40" s="128" t="str">
        <f t="shared" si="3"/>
        <v/>
      </c>
      <c r="AB40" s="129" t="str">
        <f t="shared" ref="AB40:AB42" si="35">IFERROR(IF(AND(Q39="Impacto",Q40="Impacto"),(AB39-(+AB39*T40)),IF(AND(Q39="Probabilidad",Q40="Impacto"),(AB38-(+AB38*T40)),IF(Q40="Probabilidad",AB39,""))),"")</f>
        <v/>
      </c>
      <c r="AC40" s="130" t="str">
        <f>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31"/>
      <c r="AE40" s="210"/>
      <c r="AF40" s="213"/>
      <c r="AG40" s="206"/>
      <c r="AH40" s="134"/>
      <c r="AI40" s="134"/>
      <c r="AJ40" s="166"/>
      <c r="AK40" s="133"/>
      <c r="AL40" s="233"/>
      <c r="AM40" s="232"/>
      <c r="AN40" s="232"/>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row>
    <row r="41" spans="1:69" ht="18" hidden="1" x14ac:dyDescent="0.3">
      <c r="A41" s="313"/>
      <c r="B41" s="298"/>
      <c r="C41" s="298"/>
      <c r="D41" s="324"/>
      <c r="E41" s="327"/>
      <c r="F41" s="324"/>
      <c r="G41" s="301"/>
      <c r="H41" s="274"/>
      <c r="I41" s="277"/>
      <c r="J41" s="304"/>
      <c r="K41" s="294">
        <f ca="1">IF(NOT(ISERROR(MATCH(J41,_xlfn.ANCHORARRAY(E52),0))),I54&amp;"Por favor no seleccionar los criterios de impacto",J41)</f>
        <v>0</v>
      </c>
      <c r="L41" s="274"/>
      <c r="M41" s="277"/>
      <c r="N41" s="287"/>
      <c r="O41" s="122">
        <v>5</v>
      </c>
      <c r="P41" s="123"/>
      <c r="Q41" s="124" t="str">
        <f t="shared" si="31"/>
        <v/>
      </c>
      <c r="R41" s="125"/>
      <c r="S41" s="125"/>
      <c r="T41" s="126" t="str">
        <f t="shared" si="32"/>
        <v/>
      </c>
      <c r="U41" s="125"/>
      <c r="V41" s="125"/>
      <c r="W41" s="125"/>
      <c r="X41" s="127" t="str">
        <f t="shared" si="33"/>
        <v/>
      </c>
      <c r="Y41" s="128" t="str">
        <f t="shared" si="1"/>
        <v/>
      </c>
      <c r="Z41" s="129" t="str">
        <f t="shared" si="34"/>
        <v/>
      </c>
      <c r="AA41" s="128" t="str">
        <f t="shared" si="3"/>
        <v/>
      </c>
      <c r="AB41" s="129" t="str">
        <f t="shared" si="35"/>
        <v/>
      </c>
      <c r="AC41" s="130" t="str">
        <f t="shared" ref="AC41" si="36">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131"/>
      <c r="AE41" s="210"/>
      <c r="AF41" s="213"/>
      <c r="AG41" s="206"/>
      <c r="AH41" s="134"/>
      <c r="AI41" s="134"/>
      <c r="AJ41" s="166"/>
      <c r="AK41" s="133"/>
      <c r="AL41" s="233"/>
      <c r="AM41" s="232"/>
      <c r="AN41" s="232"/>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row>
    <row r="42" spans="1:69" ht="18" hidden="1" x14ac:dyDescent="0.3">
      <c r="A42" s="314"/>
      <c r="B42" s="299"/>
      <c r="C42" s="299"/>
      <c r="D42" s="325"/>
      <c r="E42" s="328"/>
      <c r="F42" s="325"/>
      <c r="G42" s="302"/>
      <c r="H42" s="275"/>
      <c r="I42" s="278"/>
      <c r="J42" s="305"/>
      <c r="K42" s="295">
        <f ca="1">IF(NOT(ISERROR(MATCH(J42,_xlfn.ANCHORARRAY(E53),0))),I55&amp;"Por favor no seleccionar los criterios de impacto",J42)</f>
        <v>0</v>
      </c>
      <c r="L42" s="274"/>
      <c r="M42" s="278"/>
      <c r="N42" s="288"/>
      <c r="O42" s="122">
        <v>6</v>
      </c>
      <c r="P42" s="123"/>
      <c r="Q42" s="124" t="str">
        <f t="shared" si="31"/>
        <v/>
      </c>
      <c r="R42" s="125"/>
      <c r="S42" s="125"/>
      <c r="T42" s="126" t="str">
        <f t="shared" si="32"/>
        <v/>
      </c>
      <c r="U42" s="125"/>
      <c r="V42" s="125"/>
      <c r="W42" s="125"/>
      <c r="X42" s="127" t="str">
        <f t="shared" si="33"/>
        <v/>
      </c>
      <c r="Y42" s="128" t="str">
        <f t="shared" si="1"/>
        <v/>
      </c>
      <c r="Z42" s="129" t="str">
        <f t="shared" si="34"/>
        <v/>
      </c>
      <c r="AA42" s="128" t="str">
        <f>IFERROR(IF(AB42="","",IF(AB42&lt;=0.2,"Leve",IF(AB42&lt;=0.4,"Menor",IF(AB42&lt;=0.6,"Moderado",IF(AB42&lt;=0.8,"Mayor","Catastrófico"))))),"")</f>
        <v/>
      </c>
      <c r="AB42" s="129" t="str">
        <f t="shared" si="35"/>
        <v/>
      </c>
      <c r="AC42" s="130" t="str">
        <f>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
      </c>
      <c r="AD42" s="131"/>
      <c r="AE42" s="210"/>
      <c r="AF42" s="213"/>
      <c r="AG42" s="206"/>
      <c r="AH42" s="134"/>
      <c r="AI42" s="134"/>
      <c r="AJ42" s="166"/>
      <c r="AK42" s="133"/>
      <c r="AL42" s="233"/>
      <c r="AM42" s="232"/>
      <c r="AN42" s="232"/>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row>
    <row r="43" spans="1:69" ht="367.5" customHeight="1" x14ac:dyDescent="0.3">
      <c r="A43" s="381">
        <v>5</v>
      </c>
      <c r="B43" s="323" t="s">
        <v>132</v>
      </c>
      <c r="C43" s="219" t="s">
        <v>270</v>
      </c>
      <c r="D43" s="219" t="s">
        <v>239</v>
      </c>
      <c r="E43" s="222" t="s">
        <v>249</v>
      </c>
      <c r="F43" s="219" t="s">
        <v>122</v>
      </c>
      <c r="G43" s="366">
        <v>100</v>
      </c>
      <c r="H43" s="273" t="str">
        <f>IF(G43&lt;=0,"",IF(G43&lt;=2,"Muy Baja",IF(G43&lt;=24,"Baja",IF(G43&lt;=500,"Media",IF(G43&lt;=5000,"Alta","Muy Alta")))))</f>
        <v>Media</v>
      </c>
      <c r="I43" s="293">
        <f>IF(H43="","",IF(H43="Muy Baja",0.2,IF(H43="Baja",0.4,IF(H43="Media",0.6,IF(H43="Alta",0.8,IF(H43="Muy Alta",1,))))))</f>
        <v>0.6</v>
      </c>
      <c r="J43" s="303" t="s">
        <v>152</v>
      </c>
      <c r="K43" s="165" t="str">
        <f ca="1">IF(NOT(ISERROR(MATCH(J43,'Tabla Impacto'!$B$221:$B$223,0))),'Tabla Impacto'!$F$223&amp;"Por favor no seleccionar los criterios de impacto(Afectación Económica o presupuestal y Pérdida Reputacional)",J43)</f>
        <v xml:space="preserve">     El riesgo afecta la imagen de la entidad con algunos usuarios de relevancia frente al logro de los objetivos</v>
      </c>
      <c r="L43" s="388" t="str">
        <f ca="1">IF(OR(K43='Tabla Impacto'!$C$11,K43='Tabla Impacto'!$D$11),"Leve",IF(OR(K43='Tabla Impacto'!$C$12,K43='Tabla Impacto'!$D$12),"Menor",IF(OR(K43='Tabla Impacto'!$C$13,K43='Tabla Impacto'!$D$13),"Moderado",IF(OR(K43='Tabla Impacto'!$C$14,K43='Tabla Impacto'!$D$14),"Mayor",IF(OR(K43='Tabla Impacto'!$C$15,K43='Tabla Impacto'!$D$15),"Catastrófico","")))))</f>
        <v>Moderado</v>
      </c>
      <c r="M43" s="367">
        <f ca="1">IF(L43="","",IF(L43="Leve",0.2,IF(L43="Menor",0.4,IF(L43="Moderado",0.6,IF(L43="Mayor",0.8,IF(L43="Catastrófico",1,))))))</f>
        <v>0.6</v>
      </c>
      <c r="N43" s="360" t="str">
        <f ca="1">IF(OR(AND(H43="Muy Baja",L43="Leve"),AND(H43="Muy Baja",L43="Menor"),AND(H43="Baja",L43="Leve")),"Bajo",IF(OR(AND(H43="Muy baja",L43="Moderado"),AND(H43="Baja",L43="Menor"),AND(H43="Baja",L43="Moderado"),AND(H43="Media",L43="Leve"),AND(H43="Media",L43="Menor"),AND(H43="Media",L43="Moderado"),AND(H43="Alta",L43="Leve"),AND(H43="Alta",L43="Menor")),"Moderado",IF(OR(AND(H43="Muy Baja",L43="Mayor"),AND(H43="Baja",L43="Mayor"),AND(H43="Media",L43="Mayor"),AND(H43="Alta",L43="Moderado"),AND(H43="Alta",L43="Mayor"),AND(H43="Muy Alta",L43="Leve"),AND(H43="Muy Alta",L43="Menor"),AND(H43="Muy Alta",L43="Moderado"),AND(H43="Muy Alta",L43="Mayor")),"Alto",IF(OR(AND(H43="Muy Baja",L43="Catastrófico"),AND(H43="Baja",L43="Catastrófico"),AND(H43="Media",L43="Catastrófico"),AND(H43="Alta",L43="Catastrófico"),AND(H43="Muy Alta",L43="Catastrófico")),"Extremo",""))))</f>
        <v>Moderado</v>
      </c>
      <c r="O43" s="122">
        <v>1</v>
      </c>
      <c r="P43" s="217" t="s">
        <v>254</v>
      </c>
      <c r="Q43" s="137" t="str">
        <f>IF(OR(R43="Preventivo",R43="Detectivo"),"Probabilidad",IF(R43="Correctivo","Impacto",""))</f>
        <v>Probabilidad</v>
      </c>
      <c r="R43" s="125" t="s">
        <v>14</v>
      </c>
      <c r="S43" s="125" t="s">
        <v>10</v>
      </c>
      <c r="T43" s="126" t="str">
        <f>IF(AND(R43="Preventivo",S43="Automático"),"50%",IF(AND(R43="Preventivo",S43="Manual"),"40%",IF(AND(R43="Detectivo",S43="Automático"),"40%",IF(AND(R43="Detectivo",S43="Manual"),"30%",IF(AND(R43="Correctivo",S43="Automático"),"35%",IF(AND(R43="Correctivo",S43="Manual"),"25%",""))))))</f>
        <v>50%</v>
      </c>
      <c r="U43" s="125" t="s">
        <v>19</v>
      </c>
      <c r="V43" s="125" t="s">
        <v>22</v>
      </c>
      <c r="W43" s="125" t="s">
        <v>118</v>
      </c>
      <c r="X43" s="127">
        <f>IFERROR(IF(Q43="Probabilidad",(I43-(+I43*T43)),IF(Q43="Impacto",I43,"")),"")</f>
        <v>0.3</v>
      </c>
      <c r="Y43" s="128" t="str">
        <f>IFERROR(IF(X43="","",IF(X43&lt;=0.2,"Muy Baja",IF(X43&lt;=0.4,"Baja",IF(X43&lt;=0.6,"Media",IF(X43&lt;=0.8,"Alta","Muy Alta"))))),"")</f>
        <v>Baja</v>
      </c>
      <c r="Z43" s="129">
        <f>+X43</f>
        <v>0.3</v>
      </c>
      <c r="AA43" s="128" t="str">
        <f ca="1">IFERROR(IF(AB43="","",IF(AB43&lt;=0.2,"Leve",IF(AB43&lt;=0.4,"Menor",IF(AB43&lt;=0.6,"Moderado",IF(AB43&lt;=0.8,"Mayor","Catastrófico"))))),"")</f>
        <v>Moderado</v>
      </c>
      <c r="AB43" s="129">
        <f ca="1">IFERROR(IF(Q43="Impacto",(M43-(+M43*T43)),IF(Q43="Probabilidad",M43,"")),"")</f>
        <v>0.6</v>
      </c>
      <c r="AC43" s="130" t="str">
        <f ca="1">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Moderado</v>
      </c>
      <c r="AD43" s="131" t="s">
        <v>134</v>
      </c>
      <c r="AE43" s="211" t="s">
        <v>256</v>
      </c>
      <c r="AF43" s="211" t="s">
        <v>213</v>
      </c>
      <c r="AG43" s="200" t="s">
        <v>214</v>
      </c>
      <c r="AH43" s="167" t="s">
        <v>251</v>
      </c>
      <c r="AI43" s="167" t="s">
        <v>252</v>
      </c>
      <c r="AJ43" s="538" t="s">
        <v>274</v>
      </c>
      <c r="AK43" s="147" t="s">
        <v>40</v>
      </c>
      <c r="AL43" s="233">
        <v>1</v>
      </c>
      <c r="AM43" s="232" t="s">
        <v>289</v>
      </c>
      <c r="AN43" s="232" t="s">
        <v>290</v>
      </c>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row>
    <row r="44" spans="1:69" ht="18" hidden="1" customHeight="1" x14ac:dyDescent="0.3">
      <c r="A44" s="382"/>
      <c r="B44" s="325"/>
      <c r="C44" s="220"/>
      <c r="D44" s="225"/>
      <c r="E44" s="223"/>
      <c r="F44" s="220"/>
      <c r="G44" s="366"/>
      <c r="H44" s="273"/>
      <c r="I44" s="293"/>
      <c r="J44" s="303"/>
      <c r="K44" s="160">
        <f ca="1">IF(NOT(ISERROR(MATCH(J44,_xlfn.ANCHORARRAY(E55),0))),I57&amp;"Por favor no seleccionar los criterios de impacto",J44)</f>
        <v>0</v>
      </c>
      <c r="L44" s="388"/>
      <c r="M44" s="367"/>
      <c r="N44" s="360"/>
      <c r="O44" s="122">
        <v>2</v>
      </c>
      <c r="P44" s="148"/>
      <c r="Q44" s="124" t="str">
        <f>IF(OR(R44="Preventivo",R44="Detectivo"),"Probabilidad",IF(R44="Correctivo","Impacto",""))</f>
        <v/>
      </c>
      <c r="R44" s="125"/>
      <c r="S44" s="125"/>
      <c r="T44" s="126" t="str">
        <f t="shared" ref="T44:T54" si="37">IF(AND(R44="Preventivo",S44="Automático"),"50%",IF(AND(R44="Preventivo",S44="Manual"),"40%",IF(AND(R44="Detectivo",S44="Automático"),"40%",IF(AND(R44="Detectivo",S44="Manual"),"30%",IF(AND(R44="Correctivo",S44="Automático"),"35%",IF(AND(R44="Correctivo",S44="Manual"),"25%",""))))))</f>
        <v/>
      </c>
      <c r="U44" s="125"/>
      <c r="V44" s="125"/>
      <c r="W44" s="125"/>
      <c r="X44" s="127" t="str">
        <f>IFERROR(IF(AND(Q43="Probabilidad",Q44="Probabilidad"),(Z43-(+Z43*T44)),IF(Q44="Probabilidad",(I43-(+I43*T44)),IF(Q44="Impacto",Z43,""))),"")</f>
        <v/>
      </c>
      <c r="Y44" s="128" t="str">
        <f t="shared" si="1"/>
        <v/>
      </c>
      <c r="Z44" s="129" t="str">
        <f t="shared" ref="Z44:Z54" si="38">+X44</f>
        <v/>
      </c>
      <c r="AA44" s="128" t="str">
        <f t="shared" si="3"/>
        <v/>
      </c>
      <c r="AB44" s="129" t="str">
        <f>IFERROR(IF(AND(Q43="Impacto",Q44="Impacto"),(AB43-(+AB43*T44)),IF(Q44="Impacto",(M43-(+M43*T44)),IF(Q44="Probabilidad",AB43,""))),"")</f>
        <v/>
      </c>
      <c r="AC44" s="130" t="str">
        <f t="shared" ref="AC44:AC45" si="39">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31"/>
      <c r="AE44" s="213"/>
      <c r="AF44" s="213"/>
      <c r="AG44" s="206"/>
      <c r="AH44" s="146">
        <v>44927</v>
      </c>
      <c r="AI44" s="146">
        <v>45291</v>
      </c>
      <c r="AJ44" s="132"/>
      <c r="AK44" s="133"/>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row>
    <row r="45" spans="1:69" ht="15.75" hidden="1" customHeight="1" x14ac:dyDescent="0.3">
      <c r="A45" s="383"/>
      <c r="B45" s="324"/>
      <c r="C45" s="220"/>
      <c r="D45" s="225"/>
      <c r="E45" s="223"/>
      <c r="F45" s="220"/>
      <c r="G45" s="226"/>
      <c r="H45" s="154"/>
      <c r="I45" s="157"/>
      <c r="J45" s="156"/>
      <c r="K45" s="160">
        <f t="shared" ref="K45:K48" ca="1" si="40">IF(NOT(ISERROR(MATCH(J45,_xlfn.ANCHORARRAY(E56),0))),I58&amp;"Por favor no seleccionar los criterios de impacto",J45)</f>
        <v>0</v>
      </c>
      <c r="L45" s="164"/>
      <c r="M45" s="162"/>
      <c r="N45" s="158"/>
      <c r="O45" s="122">
        <v>3</v>
      </c>
      <c r="P45" s="147"/>
      <c r="Q45" s="124" t="str">
        <f>IF(OR(R45="Preventivo",R45="Detectivo"),"Probabilidad",IF(R45="Correctivo","Impacto",""))</f>
        <v/>
      </c>
      <c r="R45" s="125"/>
      <c r="S45" s="125"/>
      <c r="T45" s="126" t="str">
        <f t="shared" si="37"/>
        <v/>
      </c>
      <c r="U45" s="125"/>
      <c r="V45" s="125"/>
      <c r="W45" s="125"/>
      <c r="X45" s="127" t="str">
        <f>IFERROR(IF(AND(Q44="Probabilidad",Q45="Probabilidad"),(Z44-(+Z44*T45)),IF(AND(Q44="Impacto",Q45="Probabilidad"),(Z43-(+Z43*T45)),IF(Q45="Impacto",Z44,""))),"")</f>
        <v/>
      </c>
      <c r="Y45" s="128" t="str">
        <f t="shared" si="1"/>
        <v/>
      </c>
      <c r="Z45" s="129" t="str">
        <f t="shared" si="38"/>
        <v/>
      </c>
      <c r="AA45" s="128" t="str">
        <f t="shared" si="3"/>
        <v/>
      </c>
      <c r="AB45" s="129" t="str">
        <f>IFERROR(IF(AND(Q44="Impacto",Q45="Impacto"),(AB44-(+AB44*T45)),IF(AND(Q44="Probabilidad",Q45="Impacto"),(AB43-(+AB43*T45)),IF(Q45="Probabilidad",AB44,""))),"")</f>
        <v/>
      </c>
      <c r="AC45" s="130" t="str">
        <f t="shared" si="39"/>
        <v/>
      </c>
      <c r="AD45" s="131"/>
      <c r="AE45" s="213"/>
      <c r="AF45" s="213"/>
      <c r="AG45" s="206"/>
      <c r="AH45" s="146">
        <v>44927</v>
      </c>
      <c r="AI45" s="146">
        <v>45291</v>
      </c>
      <c r="AJ45" s="132"/>
      <c r="AK45" s="133"/>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row>
    <row r="46" spans="1:69" ht="18" hidden="1" x14ac:dyDescent="0.3">
      <c r="A46" s="383"/>
      <c r="B46" s="324"/>
      <c r="C46" s="220"/>
      <c r="D46" s="225"/>
      <c r="E46" s="223"/>
      <c r="F46" s="220"/>
      <c r="G46" s="226"/>
      <c r="H46" s="154"/>
      <c r="I46" s="157"/>
      <c r="J46" s="156"/>
      <c r="K46" s="160">
        <f t="shared" ca="1" si="40"/>
        <v>0</v>
      </c>
      <c r="L46" s="164"/>
      <c r="M46" s="162"/>
      <c r="N46" s="158"/>
      <c r="O46" s="122">
        <v>4</v>
      </c>
      <c r="P46" s="148"/>
      <c r="Q46" s="124" t="str">
        <f t="shared" ref="Q46:Q54" si="41">IF(OR(R46="Preventivo",R46="Detectivo"),"Probabilidad",IF(R46="Correctivo","Impacto",""))</f>
        <v/>
      </c>
      <c r="R46" s="125"/>
      <c r="S46" s="125"/>
      <c r="T46" s="126" t="str">
        <f t="shared" si="37"/>
        <v/>
      </c>
      <c r="U46" s="125"/>
      <c r="V46" s="125"/>
      <c r="W46" s="125"/>
      <c r="X46" s="127" t="str">
        <f t="shared" ref="X46:X48" si="42">IFERROR(IF(AND(Q45="Probabilidad",Q46="Probabilidad"),(Z45-(+Z45*T46)),IF(AND(Q45="Impacto",Q46="Probabilidad"),(Z44-(+Z44*T46)),IF(Q46="Impacto",Z45,""))),"")</f>
        <v/>
      </c>
      <c r="Y46" s="128" t="str">
        <f t="shared" si="1"/>
        <v/>
      </c>
      <c r="Z46" s="129" t="str">
        <f t="shared" si="38"/>
        <v/>
      </c>
      <c r="AA46" s="128" t="str">
        <f t="shared" si="3"/>
        <v/>
      </c>
      <c r="AB46" s="129" t="str">
        <f t="shared" ref="AB46:AB48" si="43">IFERROR(IF(AND(Q45="Impacto",Q46="Impacto"),(AB45-(+AB45*T46)),IF(AND(Q45="Probabilidad",Q46="Impacto"),(AB44-(+AB44*T46)),IF(Q46="Probabilidad",AB45,""))),"")</f>
        <v/>
      </c>
      <c r="AC46" s="130" t="str">
        <f>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31"/>
      <c r="AE46" s="213"/>
      <c r="AF46" s="213"/>
      <c r="AG46" s="206"/>
      <c r="AH46" s="146">
        <v>44927</v>
      </c>
      <c r="AI46" s="146">
        <v>45291</v>
      </c>
      <c r="AJ46" s="132"/>
      <c r="AK46" s="133"/>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row>
    <row r="47" spans="1:69" ht="18" hidden="1" x14ac:dyDescent="0.3">
      <c r="A47" s="383"/>
      <c r="B47" s="324"/>
      <c r="C47" s="220"/>
      <c r="D47" s="225"/>
      <c r="E47" s="223"/>
      <c r="F47" s="220"/>
      <c r="G47" s="226"/>
      <c r="H47" s="154"/>
      <c r="I47" s="157"/>
      <c r="J47" s="156"/>
      <c r="K47" s="160">
        <f t="shared" ca="1" si="40"/>
        <v>0</v>
      </c>
      <c r="L47" s="164"/>
      <c r="M47" s="162"/>
      <c r="N47" s="158"/>
      <c r="O47" s="122">
        <v>5</v>
      </c>
      <c r="P47" s="148"/>
      <c r="Q47" s="124" t="str">
        <f t="shared" si="41"/>
        <v/>
      </c>
      <c r="R47" s="125"/>
      <c r="S47" s="125"/>
      <c r="T47" s="126" t="str">
        <f t="shared" si="37"/>
        <v/>
      </c>
      <c r="U47" s="125"/>
      <c r="V47" s="125"/>
      <c r="W47" s="125"/>
      <c r="X47" s="127" t="str">
        <f t="shared" si="42"/>
        <v/>
      </c>
      <c r="Y47" s="128" t="str">
        <f t="shared" si="1"/>
        <v/>
      </c>
      <c r="Z47" s="129" t="str">
        <f t="shared" si="38"/>
        <v/>
      </c>
      <c r="AA47" s="128" t="str">
        <f t="shared" si="3"/>
        <v/>
      </c>
      <c r="AB47" s="129" t="str">
        <f t="shared" si="43"/>
        <v/>
      </c>
      <c r="AC47" s="130" t="str">
        <f t="shared" ref="AC47:AC54" si="44">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31"/>
      <c r="AE47" s="213"/>
      <c r="AF47" s="213"/>
      <c r="AG47" s="206"/>
      <c r="AH47" s="146">
        <v>44927</v>
      </c>
      <c r="AI47" s="146">
        <v>45291</v>
      </c>
      <c r="AJ47" s="132"/>
      <c r="AK47" s="133"/>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row>
    <row r="48" spans="1:69" ht="18" hidden="1" x14ac:dyDescent="0.3">
      <c r="A48" s="382"/>
      <c r="B48" s="325"/>
      <c r="C48" s="221"/>
      <c r="D48" s="227"/>
      <c r="E48" s="224"/>
      <c r="F48" s="221"/>
      <c r="G48" s="228"/>
      <c r="H48" s="155"/>
      <c r="I48" s="153"/>
      <c r="J48" s="152"/>
      <c r="K48" s="161">
        <f t="shared" ca="1" si="40"/>
        <v>0</v>
      </c>
      <c r="L48" s="164"/>
      <c r="M48" s="163"/>
      <c r="N48" s="159"/>
      <c r="O48" s="122">
        <v>6</v>
      </c>
      <c r="P48" s="148"/>
      <c r="Q48" s="124" t="str">
        <f t="shared" si="41"/>
        <v/>
      </c>
      <c r="R48" s="125"/>
      <c r="S48" s="125"/>
      <c r="T48" s="126" t="str">
        <f t="shared" si="37"/>
        <v/>
      </c>
      <c r="U48" s="125"/>
      <c r="V48" s="125"/>
      <c r="W48" s="125"/>
      <c r="X48" s="127" t="str">
        <f t="shared" si="42"/>
        <v/>
      </c>
      <c r="Y48" s="128" t="str">
        <f t="shared" si="1"/>
        <v/>
      </c>
      <c r="Z48" s="129" t="str">
        <f t="shared" si="38"/>
        <v/>
      </c>
      <c r="AA48" s="128" t="str">
        <f t="shared" si="3"/>
        <v/>
      </c>
      <c r="AB48" s="129" t="str">
        <f t="shared" si="43"/>
        <v/>
      </c>
      <c r="AC48" s="130" t="str">
        <f t="shared" si="44"/>
        <v/>
      </c>
      <c r="AD48" s="131"/>
      <c r="AE48" s="213"/>
      <c r="AF48" s="213"/>
      <c r="AG48" s="206"/>
      <c r="AH48" s="146">
        <v>44927</v>
      </c>
      <c r="AI48" s="146">
        <v>45291</v>
      </c>
      <c r="AJ48" s="132"/>
      <c r="AK48" s="133"/>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row>
    <row r="49" spans="1:69" ht="114.75" hidden="1" customHeight="1" x14ac:dyDescent="0.3">
      <c r="A49" s="378">
        <v>8</v>
      </c>
      <c r="B49" s="318" t="s">
        <v>132</v>
      </c>
      <c r="C49" s="318" t="s">
        <v>238</v>
      </c>
      <c r="D49" s="318" t="s">
        <v>240</v>
      </c>
      <c r="E49" s="318" t="s">
        <v>250</v>
      </c>
      <c r="F49" s="297" t="s">
        <v>122</v>
      </c>
      <c r="G49" s="300">
        <v>100</v>
      </c>
      <c r="H49" s="273" t="str">
        <f>IF(G49&lt;=0,"",IF(G49&lt;=2,"Muy Baja",IF(G49&lt;=24,"Baja",IF(G49&lt;=500,"Media",IF(G49&lt;=5000,"Alta","Muy Alta")))))</f>
        <v>Media</v>
      </c>
      <c r="I49" s="276">
        <f t="shared" ref="I49" si="45">IF(H49="","",IF(H49="Muy Baja",0.2,IF(H49="Baja",0.4,IF(H49="Media",0.6,IF(H49="Alta",0.8,IF(H49="Muy Alta",1,))))))</f>
        <v>0.6</v>
      </c>
      <c r="J49" s="303" t="s">
        <v>151</v>
      </c>
      <c r="K49" s="276" t="str">
        <f ca="1">IF(NOT(ISERROR(MATCH(J49,'Tabla Impacto'!$B$221:$B$223,0))),'Tabla Impacto'!$F$223&amp;"Por favor no seleccionar los criterios de impacto(Afectación Económica o presupuestal y Pérdida Reputacional)",J49)</f>
        <v xml:space="preserve">     El riesgo afecta la imagen de la entidad internamente, de conocimiento general, nivel interno, de junta dircetiva y accionistas y/o de provedores</v>
      </c>
      <c r="L49" s="274" t="str">
        <f ca="1">IF(OR(K49='Tabla Impacto'!$C$11,K49='Tabla Impacto'!$D$11),"Leve",IF(OR(K49='Tabla Impacto'!$C$12,K49='Tabla Impacto'!$D$12),"Menor",IF(OR(K49='Tabla Impacto'!$C$13,K49='Tabla Impacto'!$D$13),"Moderado",IF(OR(K49='Tabla Impacto'!$C$14,K49='Tabla Impacto'!$D$14),"Mayor",IF(OR(K49='Tabla Impacto'!$C$15,K49='Tabla Impacto'!$D$15),"Catastrófico","")))))</f>
        <v>Menor</v>
      </c>
      <c r="M49" s="276">
        <f t="shared" ref="M49" ca="1" si="46">IF(L49="","",IF(L49="Leve",0.2,IF(L49="Menor",0.4,IF(L49="Moderado",0.6,IF(L49="Mayor",0.8,IF(L49="Catastrófico",1,))))))</f>
        <v>0.4</v>
      </c>
      <c r="N49" s="286" t="str">
        <f t="shared" ref="N49" ca="1" si="47">IF(OR(AND(H49="Muy Baja",L49="Leve"),AND(H49="Muy Baja",L49="Menor"),AND(H49="Baja",L49="Leve")),"Bajo",IF(OR(AND(H49="Muy baja",L49="Moderado"),AND(H49="Baja",L49="Menor"),AND(H49="Baja",L49="Moderado"),AND(H49="Media",L49="Leve"),AND(H49="Media",L49="Menor"),AND(H49="Media",L49="Moderado"),AND(H49="Alta",L49="Leve"),AND(H49="Alta",L49="Menor")),"Moderado",IF(OR(AND(H49="Muy Baja",L49="Mayor"),AND(H49="Baja",L49="Mayor"),AND(H49="Media",L49="Mayor"),AND(H49="Alta",L49="Moderado"),AND(H49="Alta",L49="Mayor"),AND(H49="Muy Alta",L49="Leve"),AND(H49="Muy Alta",L49="Menor"),AND(H49="Muy Alta",L49="Moderado"),AND(H49="Muy Alta",L49="Mayor")),"Alto",IF(OR(AND(H49="Muy Baja",L49="Catastrófico"),AND(H49="Baja",L49="Catastrófico"),AND(H49="Media",L49="Catastrófico"),AND(H49="Alta",L49="Catastrófico"),AND(H49="Muy Alta",L49="Catastrófico")),"Extremo",""))))</f>
        <v>Moderado</v>
      </c>
      <c r="O49" s="6">
        <v>1</v>
      </c>
      <c r="P49" s="216" t="s">
        <v>266</v>
      </c>
      <c r="Q49" s="173" t="str">
        <f t="shared" si="41"/>
        <v>Probabilidad</v>
      </c>
      <c r="R49" s="174" t="s">
        <v>14</v>
      </c>
      <c r="S49" s="174" t="s">
        <v>10</v>
      </c>
      <c r="T49" s="175" t="str">
        <f t="shared" si="37"/>
        <v>50%</v>
      </c>
      <c r="U49" s="174" t="s">
        <v>19</v>
      </c>
      <c r="V49" s="174" t="s">
        <v>22</v>
      </c>
      <c r="W49" s="174" t="s">
        <v>118</v>
      </c>
      <c r="X49" s="176">
        <f t="shared" ref="X49" si="48">IFERROR(IF(Q49="Probabilidad",(I49-(+I49*T49)),IF(Q49="Impacto",I49,"")),"")</f>
        <v>0.3</v>
      </c>
      <c r="Y49" s="141" t="str">
        <f t="shared" si="1"/>
        <v>Baja</v>
      </c>
      <c r="Z49" s="142">
        <f t="shared" si="38"/>
        <v>0.3</v>
      </c>
      <c r="AA49" s="141" t="str">
        <f t="shared" ca="1" si="3"/>
        <v>Menor</v>
      </c>
      <c r="AB49" s="142">
        <f t="shared" ref="AB49" ca="1" si="49">IFERROR(IF(Q49="Impacto",(M49-(+M49*T49)),IF(Q49="Probabilidad",M49,"")),"")</f>
        <v>0.4</v>
      </c>
      <c r="AC49" s="143" t="str">
        <f t="shared" ca="1" si="44"/>
        <v>Moderado</v>
      </c>
      <c r="AD49" s="144" t="s">
        <v>32</v>
      </c>
      <c r="AE49" s="218" t="s">
        <v>266</v>
      </c>
      <c r="AF49" s="212" t="s">
        <v>213</v>
      </c>
      <c r="AG49" s="205"/>
      <c r="AH49" s="193" t="s">
        <v>251</v>
      </c>
      <c r="AI49" s="193" t="s">
        <v>252</v>
      </c>
      <c r="AJ49" s="166"/>
      <c r="AK49" s="147" t="s">
        <v>40</v>
      </c>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row>
    <row r="50" spans="1:69" ht="151.5" hidden="1" customHeight="1" x14ac:dyDescent="0.3">
      <c r="A50" s="379"/>
      <c r="B50" s="319"/>
      <c r="C50" s="319"/>
      <c r="D50" s="319"/>
      <c r="E50" s="319"/>
      <c r="F50" s="298"/>
      <c r="G50" s="301"/>
      <c r="H50" s="274"/>
      <c r="I50" s="277"/>
      <c r="J50" s="304"/>
      <c r="K50" s="277">
        <f t="shared" ref="K50:K51" ca="1" si="50">IF(NOT(ISERROR(MATCH(J50,_xlfn.ANCHORARRAY(E61),0))),I63&amp;"Por favor no seleccionar los criterios de impacto",J50)</f>
        <v>0</v>
      </c>
      <c r="L50" s="274"/>
      <c r="M50" s="277"/>
      <c r="N50" s="287"/>
      <c r="O50" s="6">
        <v>5</v>
      </c>
      <c r="P50" s="123"/>
      <c r="Q50" s="124" t="str">
        <f t="shared" si="41"/>
        <v/>
      </c>
      <c r="R50" s="125"/>
      <c r="S50" s="125"/>
      <c r="T50" s="126" t="str">
        <f t="shared" si="37"/>
        <v/>
      </c>
      <c r="U50" s="125"/>
      <c r="V50" s="125"/>
      <c r="W50" s="125"/>
      <c r="X50" s="127" t="str">
        <f>IFERROR(IF(AND(#REF!="Probabilidad",Q50="Probabilidad"),(#REF!-(+#REF!*T50)),IF(AND(#REF!="Impacto",Q50="Probabilidad"),(#REF!-(+#REF!*T50)),IF(Q50="Impacto",#REF!,""))),"")</f>
        <v/>
      </c>
      <c r="Y50" s="128" t="str">
        <f t="shared" ref="Y50:Y54" si="51">IFERROR(IF(X50="","",IF(X50&lt;=0.2,"Muy Baja",IF(X50&lt;=0.4,"Baja",IF(X50&lt;=0.6,"Media",IF(X50&lt;=0.8,"Alta","Muy Alta"))))),"")</f>
        <v/>
      </c>
      <c r="Z50" s="129" t="str">
        <f t="shared" si="38"/>
        <v/>
      </c>
      <c r="AA50" s="128" t="str">
        <f t="shared" ref="AA50:AA54" si="52">IFERROR(IF(AB50="","",IF(AB50&lt;=0.2,"Leve",IF(AB50&lt;=0.4,"Menor",IF(AB50&lt;=0.6,"Moderado",IF(AB50&lt;=0.8,"Mayor","Catastrófico"))))),"")</f>
        <v/>
      </c>
      <c r="AB50" s="129" t="str">
        <f>IFERROR(IF(AND(#REF!="Impacto",Q50="Impacto"),(#REF!-(+#REF!*T50)),IF(AND(#REF!="Probabilidad",Q50="Impacto"),(#REF!-(+#REF!*T50)),IF(Q50="Probabilidad",#REF!,""))),"")</f>
        <v/>
      </c>
      <c r="AC50" s="130" t="str">
        <f t="shared" si="44"/>
        <v/>
      </c>
      <c r="AD50" s="131"/>
      <c r="AE50" s="132"/>
      <c r="AF50" s="132"/>
      <c r="AG50" s="133"/>
      <c r="AH50" s="134"/>
      <c r="AI50" s="134"/>
      <c r="AJ50" s="132"/>
      <c r="AK50" s="133"/>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row>
    <row r="51" spans="1:69" ht="151.5" hidden="1" customHeight="1" x14ac:dyDescent="0.3">
      <c r="A51" s="379"/>
      <c r="B51" s="320"/>
      <c r="C51" s="320"/>
      <c r="D51" s="320"/>
      <c r="E51" s="320"/>
      <c r="F51" s="299"/>
      <c r="G51" s="302"/>
      <c r="H51" s="275"/>
      <c r="I51" s="278"/>
      <c r="J51" s="305"/>
      <c r="K51" s="278">
        <f t="shared" ca="1" si="50"/>
        <v>0</v>
      </c>
      <c r="L51" s="275"/>
      <c r="M51" s="278"/>
      <c r="N51" s="288"/>
      <c r="O51" s="6">
        <v>6</v>
      </c>
      <c r="P51" s="123"/>
      <c r="Q51" s="124" t="str">
        <f t="shared" si="41"/>
        <v/>
      </c>
      <c r="R51" s="125"/>
      <c r="S51" s="125"/>
      <c r="T51" s="126" t="str">
        <f t="shared" si="37"/>
        <v/>
      </c>
      <c r="U51" s="125"/>
      <c r="V51" s="125"/>
      <c r="W51" s="125"/>
      <c r="X51" s="127" t="str">
        <f>IFERROR(IF(AND(Q50="Probabilidad",Q51="Probabilidad"),(Z50-(+Z50*T51)),IF(AND(Q50="Impacto",Q51="Probabilidad"),(#REF!-(+#REF!*T51)),IF(Q51="Impacto",Z50,""))),"")</f>
        <v/>
      </c>
      <c r="Y51" s="128" t="str">
        <f t="shared" si="51"/>
        <v/>
      </c>
      <c r="Z51" s="129" t="str">
        <f t="shared" si="38"/>
        <v/>
      </c>
      <c r="AA51" s="128" t="str">
        <f t="shared" si="52"/>
        <v/>
      </c>
      <c r="AB51" s="129" t="str">
        <f>IFERROR(IF(AND(Q50="Impacto",Q51="Impacto"),(AB50-(+AB50*T51)),IF(AND(Q50="Probabilidad",Q51="Impacto"),(#REF!-(+#REF!*T51)),IF(Q51="Probabilidad",AB50,""))),"")</f>
        <v/>
      </c>
      <c r="AC51" s="130" t="str">
        <f t="shared" si="44"/>
        <v/>
      </c>
      <c r="AD51" s="131"/>
      <c r="AE51" s="132"/>
      <c r="AF51" s="132"/>
      <c r="AG51" s="133"/>
      <c r="AH51" s="134"/>
      <c r="AI51" s="134"/>
      <c r="AJ51" s="132"/>
      <c r="AK51" s="133"/>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row>
    <row r="52" spans="1:69" ht="151.5" hidden="1" customHeight="1" x14ac:dyDescent="0.3">
      <c r="A52" s="379"/>
      <c r="B52" s="332" t="s">
        <v>132</v>
      </c>
      <c r="C52" s="332" t="s">
        <v>215</v>
      </c>
      <c r="D52" s="332" t="s">
        <v>222</v>
      </c>
      <c r="E52" s="363" t="s">
        <v>217</v>
      </c>
      <c r="F52" s="335" t="s">
        <v>122</v>
      </c>
      <c r="G52" s="300">
        <v>12</v>
      </c>
      <c r="H52" s="273" t="str">
        <f t="shared" ref="H52" si="53">IF(G52&lt;=0,"",IF(G52&lt;=2,"Muy Baja",IF(G52&lt;=24,"Baja",IF(G52&lt;=500,"Media",IF(G52&lt;=5000,"Alta","Muy Alta")))))</f>
        <v>Baja</v>
      </c>
      <c r="I52" s="276">
        <f t="shared" ref="I52" si="54">IF(H52="","",IF(H52="Muy Baja",0.2,IF(H52="Baja",0.4,IF(H52="Media",0.6,IF(H52="Alta",0.8,IF(H52="Muy Alta",1,))))))</f>
        <v>0.4</v>
      </c>
      <c r="J52" s="303" t="s">
        <v>154</v>
      </c>
      <c r="K52" s="276" t="str">
        <f ca="1">IF(NOT(ISERROR(MATCH(J52,'Tabla Impacto'!$B$221:$B$223,0))),'Tabla Impacto'!$F$223&amp;"Por favor no seleccionar los criterios de impacto(Afectación Económica o presupuestal y Pérdida Reputacional)",J52)</f>
        <v xml:space="preserve">     El riesgo afecta la imagen de la entidad a nivel nacional, con efecto publicitarios sostenible a nivel país</v>
      </c>
      <c r="L52" s="273" t="str">
        <f ca="1">IF(OR(K52='Tabla Impacto'!$C$11,K52='Tabla Impacto'!$D$11),"Leve",IF(OR(K52='Tabla Impacto'!$C$12,K52='Tabla Impacto'!$D$12),"Menor",IF(OR(K52='Tabla Impacto'!$C$13,K52='Tabla Impacto'!$D$13),"Moderado",IF(OR(K52='Tabla Impacto'!$C$14,K52='Tabla Impacto'!$D$14),"Mayor",IF(OR(K52='Tabla Impacto'!$C$15,K52='Tabla Impacto'!$D$15),"Catastrófico","")))))</f>
        <v>Catastrófico</v>
      </c>
      <c r="M52" s="276">
        <f t="shared" ref="M52" ca="1" si="55">IF(L52="","",IF(L52="Leve",0.2,IF(L52="Menor",0.4,IF(L52="Moderado",0.6,IF(L52="Mayor",0.8,IF(L52="Catastrófico",1,))))))</f>
        <v>1</v>
      </c>
      <c r="N52" s="286" t="str">
        <f t="shared" ref="N52" ca="1" si="56">IF(OR(AND(H52="Muy Baja",L52="Leve"),AND(H52="Muy Baja",L52="Menor"),AND(H52="Baja",L52="Leve")),"Bajo",IF(OR(AND(H52="Muy baja",L52="Moderado"),AND(H52="Baja",L52="Menor"),AND(H52="Baja",L52="Moderado"),AND(H52="Media",L52="Leve"),AND(H52="Media",L52="Menor"),AND(H52="Media",L52="Moderado"),AND(H52="Alta",L52="Leve"),AND(H52="Alta",L52="Menor")),"Moderado",IF(OR(AND(H52="Muy Baja",L52="Mayor"),AND(H52="Baja",L52="Mayor"),AND(H52="Media",L52="Mayor"),AND(H52="Alta",L52="Moderado"),AND(H52="Alta",L52="Mayor"),AND(H52="Muy Alta",L52="Leve"),AND(H52="Muy Alta",L52="Menor"),AND(H52="Muy Alta",L52="Moderado"),AND(H52="Muy Alta",L52="Mayor")),"Alto",IF(OR(AND(H52="Muy Baja",L52="Catastrófico"),AND(H52="Baja",L52="Catastrófico"),AND(H52="Media",L52="Catastrófico"),AND(H52="Alta",L52="Catastrófico"),AND(H52="Muy Alta",L52="Catastrófico")),"Extremo",""))))</f>
        <v>Extremo</v>
      </c>
      <c r="O52" s="6">
        <v>1</v>
      </c>
      <c r="P52" s="151" t="s">
        <v>219</v>
      </c>
      <c r="Q52" s="137" t="str">
        <f t="shared" si="41"/>
        <v>Probabilidad</v>
      </c>
      <c r="R52" s="138" t="s">
        <v>14</v>
      </c>
      <c r="S52" s="138" t="s">
        <v>10</v>
      </c>
      <c r="T52" s="139" t="str">
        <f t="shared" si="37"/>
        <v>50%</v>
      </c>
      <c r="U52" s="138" t="s">
        <v>19</v>
      </c>
      <c r="V52" s="138" t="s">
        <v>22</v>
      </c>
      <c r="W52" s="138" t="s">
        <v>118</v>
      </c>
      <c r="X52" s="140">
        <f t="shared" ref="X52" si="57">IFERROR(IF(Q52="Probabilidad",(I52-(+I52*T52)),IF(Q52="Impacto",I52,"")),"")</f>
        <v>0.2</v>
      </c>
      <c r="Y52" s="141" t="str">
        <f t="shared" si="51"/>
        <v>Muy Baja</v>
      </c>
      <c r="Z52" s="142">
        <f t="shared" si="38"/>
        <v>0.2</v>
      </c>
      <c r="AA52" s="141" t="str">
        <f t="shared" ca="1" si="52"/>
        <v>Catastrófico</v>
      </c>
      <c r="AB52" s="142">
        <f t="shared" ref="AB52" ca="1" si="58">IFERROR(IF(Q52="Impacto",(M52-(+M52*T52)),IF(Q52="Probabilidad",M52,"")),"")</f>
        <v>1</v>
      </c>
      <c r="AC52" s="143" t="str">
        <f t="shared" ca="1" si="44"/>
        <v>Extremo</v>
      </c>
      <c r="AD52" s="144"/>
      <c r="AE52" s="145" t="s">
        <v>218</v>
      </c>
      <c r="AF52" s="145" t="s">
        <v>213</v>
      </c>
      <c r="AG52" s="145" t="s">
        <v>216</v>
      </c>
      <c r="AH52" s="146">
        <v>44927</v>
      </c>
      <c r="AI52" s="150" t="s">
        <v>220</v>
      </c>
      <c r="AJ52" s="145" t="s">
        <v>221</v>
      </c>
      <c r="AK52" s="147" t="s">
        <v>40</v>
      </c>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row>
    <row r="53" spans="1:69" ht="151.5" hidden="1" customHeight="1" x14ac:dyDescent="0.3">
      <c r="A53" s="379"/>
      <c r="B53" s="333"/>
      <c r="C53" s="333"/>
      <c r="D53" s="333"/>
      <c r="E53" s="364"/>
      <c r="F53" s="336"/>
      <c r="G53" s="301"/>
      <c r="H53" s="274"/>
      <c r="I53" s="277"/>
      <c r="J53" s="304"/>
      <c r="K53" s="277">
        <f t="shared" ref="K53:K54" ca="1" si="59">IF(NOT(ISERROR(MATCH(J53,_xlfn.ANCHORARRAY(E64),0))),I66&amp;"Por favor no seleccionar los criterios de impacto",J53)</f>
        <v>0</v>
      </c>
      <c r="L53" s="274"/>
      <c r="M53" s="277"/>
      <c r="N53" s="287"/>
      <c r="O53" s="6">
        <v>5</v>
      </c>
      <c r="P53" s="123"/>
      <c r="Q53" s="124" t="str">
        <f t="shared" si="41"/>
        <v/>
      </c>
      <c r="R53" s="125"/>
      <c r="S53" s="125"/>
      <c r="T53" s="126" t="str">
        <f t="shared" si="37"/>
        <v/>
      </c>
      <c r="U53" s="125"/>
      <c r="V53" s="125"/>
      <c r="W53" s="125"/>
      <c r="X53" s="127" t="str">
        <f>IFERROR(IF(AND(#REF!="Probabilidad",Q53="Probabilidad"),(#REF!-(+#REF!*T53)),IF(AND(#REF!="Impacto",Q53="Probabilidad"),(#REF!-(+#REF!*T53)),IF(Q53="Impacto",#REF!,""))),"")</f>
        <v/>
      </c>
      <c r="Y53" s="128" t="str">
        <f t="shared" si="51"/>
        <v/>
      </c>
      <c r="Z53" s="129" t="str">
        <f t="shared" si="38"/>
        <v/>
      </c>
      <c r="AA53" s="128" t="str">
        <f t="shared" si="52"/>
        <v/>
      </c>
      <c r="AB53" s="129" t="str">
        <f>IFERROR(IF(AND(#REF!="Impacto",Q53="Impacto"),(#REF!-(+#REF!*T53)),IF(AND(#REF!="Probabilidad",Q53="Impacto"),(#REF!-(+#REF!*T53)),IF(Q53="Probabilidad",#REF!,""))),"")</f>
        <v/>
      </c>
      <c r="AC53" s="130" t="str">
        <f t="shared" si="44"/>
        <v/>
      </c>
      <c r="AD53" s="131"/>
      <c r="AE53" s="132"/>
      <c r="AF53" s="132"/>
      <c r="AG53" s="133"/>
      <c r="AH53" s="134"/>
      <c r="AI53" s="134"/>
      <c r="AJ53" s="132"/>
      <c r="AK53" s="133"/>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row>
    <row r="54" spans="1:69" ht="151.5" hidden="1" customHeight="1" x14ac:dyDescent="0.3">
      <c r="A54" s="380"/>
      <c r="B54" s="334"/>
      <c r="C54" s="334"/>
      <c r="D54" s="334"/>
      <c r="E54" s="365"/>
      <c r="F54" s="337"/>
      <c r="G54" s="302"/>
      <c r="H54" s="275"/>
      <c r="I54" s="278"/>
      <c r="J54" s="305"/>
      <c r="K54" s="278">
        <f t="shared" ca="1" si="59"/>
        <v>0</v>
      </c>
      <c r="L54" s="275"/>
      <c r="M54" s="278"/>
      <c r="N54" s="288"/>
      <c r="O54" s="6">
        <v>6</v>
      </c>
      <c r="P54" s="123"/>
      <c r="Q54" s="124" t="str">
        <f t="shared" si="41"/>
        <v/>
      </c>
      <c r="R54" s="125"/>
      <c r="S54" s="125"/>
      <c r="T54" s="126" t="str">
        <f t="shared" si="37"/>
        <v/>
      </c>
      <c r="U54" s="125"/>
      <c r="V54" s="125"/>
      <c r="W54" s="125"/>
      <c r="X54" s="127" t="str">
        <f>IFERROR(IF(AND(Q53="Probabilidad",Q54="Probabilidad"),(Z53-(+Z53*T54)),IF(AND(Q53="Impacto",Q54="Probabilidad"),(#REF!-(+#REF!*T54)),IF(Q54="Impacto",Z53,""))),"")</f>
        <v/>
      </c>
      <c r="Y54" s="128" t="str">
        <f t="shared" si="51"/>
        <v/>
      </c>
      <c r="Z54" s="129" t="str">
        <f t="shared" si="38"/>
        <v/>
      </c>
      <c r="AA54" s="128" t="str">
        <f t="shared" si="52"/>
        <v/>
      </c>
      <c r="AB54" s="129" t="str">
        <f>IFERROR(IF(AND(Q53="Impacto",Q54="Impacto"),(AB53-(+AB53*T54)),IF(AND(Q53="Probabilidad",Q54="Impacto"),(#REF!-(+#REF!*T54)),IF(Q54="Probabilidad",AB53,""))),"")</f>
        <v/>
      </c>
      <c r="AC54" s="130" t="str">
        <f t="shared" si="44"/>
        <v/>
      </c>
      <c r="AD54" s="131"/>
      <c r="AE54" s="132"/>
      <c r="AF54" s="132"/>
      <c r="AG54" s="133"/>
      <c r="AH54" s="134"/>
      <c r="AI54" s="134"/>
      <c r="AJ54" s="132"/>
      <c r="AK54" s="133"/>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row>
    <row r="55" spans="1:69" ht="151.5" hidden="1" customHeight="1" x14ac:dyDescent="0.3">
      <c r="A55" s="312">
        <v>9</v>
      </c>
      <c r="B55" s="335" t="s">
        <v>132</v>
      </c>
      <c r="C55" s="335"/>
      <c r="D55" s="338"/>
      <c r="E55" s="341"/>
      <c r="F55" s="335"/>
      <c r="G55" s="344"/>
      <c r="H55" s="347"/>
      <c r="I55" s="293"/>
      <c r="J55" s="303"/>
      <c r="K55" s="293"/>
      <c r="L55" s="347"/>
      <c r="M55" s="293"/>
      <c r="N55" s="360"/>
      <c r="O55" s="122">
        <v>1</v>
      </c>
      <c r="P55" s="148"/>
      <c r="Q55" s="124"/>
      <c r="R55" s="125"/>
      <c r="S55" s="125"/>
      <c r="T55" s="126"/>
      <c r="U55" s="125"/>
      <c r="V55" s="125"/>
      <c r="W55" s="125"/>
      <c r="X55" s="127"/>
      <c r="Y55" s="128"/>
      <c r="Z55" s="129"/>
      <c r="AA55" s="128"/>
      <c r="AB55" s="129"/>
      <c r="AC55" s="130"/>
      <c r="AD55" s="131"/>
      <c r="AE55" s="132"/>
      <c r="AF55" s="145"/>
      <c r="AG55" s="145"/>
      <c r="AH55" s="146"/>
      <c r="AI55" s="146"/>
      <c r="AJ55" s="132"/>
      <c r="AK55" s="133"/>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row>
    <row r="56" spans="1:69" ht="151.5" hidden="1" customHeight="1" x14ac:dyDescent="0.3">
      <c r="A56" s="313"/>
      <c r="B56" s="336"/>
      <c r="C56" s="336"/>
      <c r="D56" s="339"/>
      <c r="E56" s="342"/>
      <c r="F56" s="336"/>
      <c r="G56" s="345"/>
      <c r="H56" s="348"/>
      <c r="I56" s="294"/>
      <c r="J56" s="304"/>
      <c r="K56" s="294"/>
      <c r="L56" s="348"/>
      <c r="M56" s="294"/>
      <c r="N56" s="361"/>
      <c r="O56" s="122"/>
      <c r="P56" s="148"/>
      <c r="Q56" s="124"/>
      <c r="R56" s="125"/>
      <c r="S56" s="125"/>
      <c r="T56" s="126"/>
      <c r="U56" s="125"/>
      <c r="V56" s="125"/>
      <c r="W56" s="125"/>
      <c r="X56" s="127"/>
      <c r="Y56" s="128"/>
      <c r="Z56" s="129"/>
      <c r="AA56" s="128"/>
      <c r="AB56" s="129"/>
      <c r="AC56" s="130"/>
      <c r="AD56" s="131"/>
      <c r="AE56" s="132"/>
      <c r="AF56" s="132"/>
      <c r="AG56" s="133"/>
      <c r="AH56" s="134"/>
      <c r="AI56" s="134"/>
      <c r="AJ56" s="132"/>
      <c r="AK56" s="133"/>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row>
    <row r="57" spans="1:69" ht="151.5" hidden="1" customHeight="1" x14ac:dyDescent="0.3">
      <c r="A57" s="313"/>
      <c r="B57" s="336"/>
      <c r="C57" s="336"/>
      <c r="D57" s="339"/>
      <c r="E57" s="342"/>
      <c r="F57" s="336"/>
      <c r="G57" s="345"/>
      <c r="H57" s="348"/>
      <c r="I57" s="294"/>
      <c r="J57" s="304"/>
      <c r="K57" s="294"/>
      <c r="L57" s="348"/>
      <c r="M57" s="294"/>
      <c r="N57" s="361"/>
      <c r="O57" s="122"/>
      <c r="P57" s="147"/>
      <c r="Q57" s="124"/>
      <c r="R57" s="125"/>
      <c r="S57" s="125"/>
      <c r="T57" s="126"/>
      <c r="U57" s="125"/>
      <c r="V57" s="125"/>
      <c r="W57" s="125"/>
      <c r="X57" s="127"/>
      <c r="Y57" s="128"/>
      <c r="Z57" s="129"/>
      <c r="AA57" s="128"/>
      <c r="AB57" s="129"/>
      <c r="AC57" s="130"/>
      <c r="AD57" s="131"/>
      <c r="AE57" s="132"/>
      <c r="AF57" s="132"/>
      <c r="AG57" s="133"/>
      <c r="AH57" s="134"/>
      <c r="AI57" s="134"/>
      <c r="AJ57" s="132"/>
      <c r="AK57" s="133"/>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row>
    <row r="58" spans="1:69" ht="151.5" hidden="1" customHeight="1" x14ac:dyDescent="0.3">
      <c r="A58" s="313"/>
      <c r="B58" s="336"/>
      <c r="C58" s="336"/>
      <c r="D58" s="339"/>
      <c r="E58" s="342"/>
      <c r="F58" s="336"/>
      <c r="G58" s="345"/>
      <c r="H58" s="348"/>
      <c r="I58" s="294"/>
      <c r="J58" s="304"/>
      <c r="K58" s="294"/>
      <c r="L58" s="348"/>
      <c r="M58" s="294"/>
      <c r="N58" s="361"/>
      <c r="O58" s="122"/>
      <c r="P58" s="148"/>
      <c r="Q58" s="124"/>
      <c r="R58" s="125"/>
      <c r="S58" s="125"/>
      <c r="T58" s="126"/>
      <c r="U58" s="125"/>
      <c r="V58" s="125"/>
      <c r="W58" s="125"/>
      <c r="X58" s="127"/>
      <c r="Y58" s="128"/>
      <c r="Z58" s="129"/>
      <c r="AA58" s="128"/>
      <c r="AB58" s="129"/>
      <c r="AC58" s="130"/>
      <c r="AD58" s="131"/>
      <c r="AE58" s="132"/>
      <c r="AF58" s="132"/>
      <c r="AG58" s="133"/>
      <c r="AH58" s="134"/>
      <c r="AI58" s="134"/>
      <c r="AJ58" s="132"/>
      <c r="AK58" s="133"/>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row>
    <row r="59" spans="1:69" ht="151.5" hidden="1" customHeight="1" x14ac:dyDescent="0.3">
      <c r="A59" s="313"/>
      <c r="B59" s="336"/>
      <c r="C59" s="336"/>
      <c r="D59" s="339"/>
      <c r="E59" s="342"/>
      <c r="F59" s="336"/>
      <c r="G59" s="345"/>
      <c r="H59" s="348"/>
      <c r="I59" s="294"/>
      <c r="J59" s="304"/>
      <c r="K59" s="294"/>
      <c r="L59" s="348"/>
      <c r="M59" s="294"/>
      <c r="N59" s="361"/>
      <c r="O59" s="122"/>
      <c r="P59" s="148"/>
      <c r="Q59" s="124"/>
      <c r="R59" s="125"/>
      <c r="S59" s="125"/>
      <c r="T59" s="126"/>
      <c r="U59" s="125"/>
      <c r="V59" s="125"/>
      <c r="W59" s="125"/>
      <c r="X59" s="127"/>
      <c r="Y59" s="128"/>
      <c r="Z59" s="129"/>
      <c r="AA59" s="128"/>
      <c r="AB59" s="129"/>
      <c r="AC59" s="130"/>
      <c r="AD59" s="131"/>
      <c r="AE59" s="132"/>
      <c r="AF59" s="132"/>
      <c r="AG59" s="133"/>
      <c r="AH59" s="134"/>
      <c r="AI59" s="134"/>
      <c r="AJ59" s="132"/>
      <c r="AK59" s="133"/>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row>
    <row r="60" spans="1:69" ht="151.5" hidden="1" customHeight="1" x14ac:dyDescent="0.3">
      <c r="A60" s="314"/>
      <c r="B60" s="337"/>
      <c r="C60" s="337"/>
      <c r="D60" s="340"/>
      <c r="E60" s="343"/>
      <c r="F60" s="337"/>
      <c r="G60" s="346"/>
      <c r="H60" s="349"/>
      <c r="I60" s="295"/>
      <c r="J60" s="305"/>
      <c r="K60" s="295"/>
      <c r="L60" s="349"/>
      <c r="M60" s="295"/>
      <c r="N60" s="362"/>
      <c r="O60" s="122"/>
      <c r="P60" s="148"/>
      <c r="Q60" s="124"/>
      <c r="R60" s="125"/>
      <c r="S60" s="125"/>
      <c r="T60" s="126"/>
      <c r="U60" s="125"/>
      <c r="V60" s="125"/>
      <c r="W60" s="125"/>
      <c r="X60" s="127"/>
      <c r="Y60" s="128"/>
      <c r="Z60" s="129"/>
      <c r="AA60" s="128"/>
      <c r="AB60" s="129"/>
      <c r="AC60" s="130"/>
      <c r="AD60" s="131"/>
      <c r="AE60" s="132"/>
      <c r="AF60" s="132"/>
      <c r="AG60" s="133"/>
      <c r="AH60" s="134"/>
      <c r="AI60" s="134"/>
      <c r="AJ60" s="132"/>
      <c r="AK60" s="133"/>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row>
    <row r="61" spans="1:69" ht="151.5" hidden="1" customHeight="1" x14ac:dyDescent="0.3">
      <c r="A61" s="312">
        <v>10</v>
      </c>
      <c r="B61" s="335" t="s">
        <v>132</v>
      </c>
      <c r="C61" s="335"/>
      <c r="D61" s="338"/>
      <c r="E61" s="341"/>
      <c r="F61" s="335"/>
      <c r="G61" s="344"/>
      <c r="H61" s="347" t="str">
        <f>IF(G61&lt;=0,"",IF(G61&lt;=2,"Muy Baja",IF(G61&lt;=24,"Baja",IF(G61&lt;=500,"Media",IF(G61&lt;=5000,"Alta","Muy Alta")))))</f>
        <v/>
      </c>
      <c r="I61" s="293" t="str">
        <f>IF(H61="","",IF(H61="Muy Baja",0.2,IF(H61="Baja",0.4,IF(H61="Media",0.6,IF(H61="Alta",0.8,IF(H61="Muy Alta",1,))))))</f>
        <v/>
      </c>
      <c r="J61" s="303"/>
      <c r="K61" s="293">
        <f ca="1">IF(NOT(ISERROR(MATCH(J61,'Tabla Impacto'!$B$221:$B$223,0))),'Tabla Impacto'!$F$223&amp;"Por favor no seleccionar los criterios de impacto(Afectación Económica o presupuestal y Pérdida Reputacional)",J61)</f>
        <v>0</v>
      </c>
      <c r="L61" s="347" t="str">
        <f ca="1">IF(OR(K61='Tabla Impacto'!$C$11,K61='Tabla Impacto'!$D$11),"Leve",IF(OR(K61='Tabla Impacto'!$C$12,K61='Tabla Impacto'!$D$12),"Menor",IF(OR(K61='Tabla Impacto'!$C$13,K61='Tabla Impacto'!$D$13),"Moderado",IF(OR(K61='Tabla Impacto'!$C$14,K61='Tabla Impacto'!$D$14),"Mayor",IF(OR(K61='Tabla Impacto'!$C$15,K61='Tabla Impacto'!$D$15),"Catastrófico","")))))</f>
        <v/>
      </c>
      <c r="M61" s="293" t="str">
        <f ca="1">IF(L61="","",IF(L61="Leve",0.2,IF(L61="Menor",0.4,IF(L61="Moderado",0.6,IF(L61="Mayor",0.8,IF(L61="Catastrófico",1,))))))</f>
        <v/>
      </c>
      <c r="N61" s="360" t="str">
        <f ca="1">IF(OR(AND(H61="Muy Baja",L61="Leve"),AND(H61="Muy Baja",L61="Menor"),AND(H61="Baja",L61="Leve")),"Bajo",IF(OR(AND(H61="Muy baja",L61="Moderado"),AND(H61="Baja",L61="Menor"),AND(H61="Baja",L61="Moderado"),AND(H61="Media",L61="Leve"),AND(H61="Media",L61="Menor"),AND(H61="Media",L61="Moderado"),AND(H61="Alta",L61="Leve"),AND(H61="Alta",L61="Menor")),"Moderado",IF(OR(AND(H61="Muy Baja",L61="Mayor"),AND(H61="Baja",L61="Mayor"),AND(H61="Media",L61="Mayor"),AND(H61="Alta",L61="Moderado"),AND(H61="Alta",L61="Mayor"),AND(H61="Muy Alta",L61="Leve"),AND(H61="Muy Alta",L61="Menor"),AND(H61="Muy Alta",L61="Moderado"),AND(H61="Muy Alta",L61="Mayor")),"Alto",IF(OR(AND(H61="Muy Baja",L61="Catastrófico"),AND(H61="Baja",L61="Catastrófico"),AND(H61="Media",L61="Catastrófico"),AND(H61="Alta",L61="Catastrófico"),AND(H61="Muy Alta",L61="Catastrófico")),"Extremo",""))))</f>
        <v/>
      </c>
      <c r="O61" s="122">
        <v>1</v>
      </c>
      <c r="P61" s="148"/>
      <c r="Q61" s="124"/>
      <c r="R61" s="125"/>
      <c r="S61" s="125"/>
      <c r="T61" s="126"/>
      <c r="U61" s="125"/>
      <c r="V61" s="125"/>
      <c r="W61" s="125"/>
      <c r="X61" s="127"/>
      <c r="Y61" s="128"/>
      <c r="Z61" s="129"/>
      <c r="AA61" s="128"/>
      <c r="AB61" s="129"/>
      <c r="AC61" s="130"/>
      <c r="AD61" s="131"/>
      <c r="AE61" s="132"/>
      <c r="AF61" s="145"/>
      <c r="AG61" s="133"/>
      <c r="AH61" s="134"/>
      <c r="AI61" s="134"/>
      <c r="AJ61" s="132"/>
      <c r="AK61" s="133"/>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row>
    <row r="62" spans="1:69" ht="151.5" hidden="1" customHeight="1" x14ac:dyDescent="0.3">
      <c r="A62" s="313"/>
      <c r="B62" s="336"/>
      <c r="C62" s="336"/>
      <c r="D62" s="339"/>
      <c r="E62" s="342"/>
      <c r="F62" s="336"/>
      <c r="G62" s="345"/>
      <c r="H62" s="348"/>
      <c r="I62" s="294"/>
      <c r="J62" s="304"/>
      <c r="K62" s="294">
        <f ca="1">IF(NOT(ISERROR(MATCH(J62,_xlfn.ANCHORARRAY(E73),0))),I75&amp;"Por favor no seleccionar los criterios de impacto",J62)</f>
        <v>0</v>
      </c>
      <c r="L62" s="348"/>
      <c r="M62" s="294"/>
      <c r="N62" s="361"/>
      <c r="O62" s="122">
        <v>2</v>
      </c>
      <c r="P62" s="123"/>
      <c r="Q62" s="124" t="str">
        <f>IF(OR(R62="Preventivo",R62="Detectivo"),"Probabilidad",IF(R62="Correctivo","Impacto",""))</f>
        <v/>
      </c>
      <c r="R62" s="125"/>
      <c r="S62" s="125"/>
      <c r="T62" s="126" t="str">
        <f t="shared" ref="T62:T66" si="60">IF(AND(R62="Preventivo",S62="Automático"),"50%",IF(AND(R62="Preventivo",S62="Manual"),"40%",IF(AND(R62="Detectivo",S62="Automático"),"40%",IF(AND(R62="Detectivo",S62="Manual"),"30%",IF(AND(R62="Correctivo",S62="Automático"),"35%",IF(AND(R62="Correctivo",S62="Manual"),"25%",""))))))</f>
        <v/>
      </c>
      <c r="U62" s="125"/>
      <c r="V62" s="125"/>
      <c r="W62" s="125"/>
      <c r="X62" s="127" t="str">
        <f>IFERROR(IF(AND(Q61="Probabilidad",Q62="Probabilidad"),(Z61-(+Z61*T62)),IF(Q62="Probabilidad",(I61-(+I61*T62)),IF(Q62="Impacto",Z61,""))),"")</f>
        <v/>
      </c>
      <c r="Y62" s="128" t="str">
        <f t="shared" si="1"/>
        <v/>
      </c>
      <c r="Z62" s="129" t="str">
        <f t="shared" ref="Z62:Z66" si="61">+X62</f>
        <v/>
      </c>
      <c r="AA62" s="128" t="str">
        <f t="shared" si="3"/>
        <v/>
      </c>
      <c r="AB62" s="129" t="str">
        <f>IFERROR(IF(AND(Q61="Impacto",Q62="Impacto"),(AB61-(+AB61*T62)),IF(Q62="Impacto",(M61-(+M61*T62)),IF(Q62="Probabilidad",AB61,""))),"")</f>
        <v/>
      </c>
      <c r="AC62" s="130" t="str">
        <f t="shared" ref="AC62:AC63" si="62">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31"/>
      <c r="AE62" s="132"/>
      <c r="AF62" s="132"/>
      <c r="AG62" s="133"/>
      <c r="AH62" s="134"/>
      <c r="AI62" s="134"/>
      <c r="AJ62" s="132"/>
      <c r="AK62" s="133"/>
    </row>
    <row r="63" spans="1:69" ht="151.5" hidden="1" customHeight="1" x14ac:dyDescent="0.3">
      <c r="A63" s="313"/>
      <c r="B63" s="336"/>
      <c r="C63" s="336"/>
      <c r="D63" s="339"/>
      <c r="E63" s="342"/>
      <c r="F63" s="336"/>
      <c r="G63" s="345"/>
      <c r="H63" s="348"/>
      <c r="I63" s="294"/>
      <c r="J63" s="304"/>
      <c r="K63" s="294">
        <f ca="1">IF(NOT(ISERROR(MATCH(J63,_xlfn.ANCHORARRAY(E74),0))),I76&amp;"Por favor no seleccionar los criterios de impacto",J63)</f>
        <v>0</v>
      </c>
      <c r="L63" s="348"/>
      <c r="M63" s="294"/>
      <c r="N63" s="361"/>
      <c r="O63" s="122">
        <v>3</v>
      </c>
      <c r="P63" s="135"/>
      <c r="Q63" s="124" t="str">
        <f>IF(OR(R63="Preventivo",R63="Detectivo"),"Probabilidad",IF(R63="Correctivo","Impacto",""))</f>
        <v/>
      </c>
      <c r="R63" s="125"/>
      <c r="S63" s="125"/>
      <c r="T63" s="126" t="str">
        <f t="shared" si="60"/>
        <v/>
      </c>
      <c r="U63" s="125"/>
      <c r="V63" s="125"/>
      <c r="W63" s="125"/>
      <c r="X63" s="127" t="str">
        <f>IFERROR(IF(AND(Q62="Probabilidad",Q63="Probabilidad"),(Z62-(+Z62*T63)),IF(AND(Q62="Impacto",Q63="Probabilidad"),(Z61-(+Z61*T63)),IF(Q63="Impacto",Z62,""))),"")</f>
        <v/>
      </c>
      <c r="Y63" s="128" t="str">
        <f t="shared" si="1"/>
        <v/>
      </c>
      <c r="Z63" s="129" t="str">
        <f t="shared" si="61"/>
        <v/>
      </c>
      <c r="AA63" s="128" t="str">
        <f t="shared" si="3"/>
        <v/>
      </c>
      <c r="AB63" s="129" t="str">
        <f>IFERROR(IF(AND(Q62="Impacto",Q63="Impacto"),(AB62-(+AB62*T63)),IF(AND(Q62="Probabilidad",Q63="Impacto"),(AB61-(+AB61*T63)),IF(Q63="Probabilidad",AB62,""))),"")</f>
        <v/>
      </c>
      <c r="AC63" s="130" t="str">
        <f t="shared" si="62"/>
        <v/>
      </c>
      <c r="AD63" s="131"/>
      <c r="AE63" s="132"/>
      <c r="AF63" s="132"/>
      <c r="AG63" s="133"/>
      <c r="AH63" s="134"/>
      <c r="AI63" s="134"/>
      <c r="AJ63" s="132"/>
      <c r="AK63" s="133"/>
    </row>
    <row r="64" spans="1:69" ht="151.5" hidden="1" customHeight="1" x14ac:dyDescent="0.3">
      <c r="A64" s="313"/>
      <c r="B64" s="336"/>
      <c r="C64" s="336"/>
      <c r="D64" s="339"/>
      <c r="E64" s="342"/>
      <c r="F64" s="336"/>
      <c r="G64" s="345"/>
      <c r="H64" s="348"/>
      <c r="I64" s="294"/>
      <c r="J64" s="304"/>
      <c r="K64" s="294">
        <f ca="1">IF(NOT(ISERROR(MATCH(J64,_xlfn.ANCHORARRAY(E75),0))),I77&amp;"Por favor no seleccionar los criterios de impacto",J64)</f>
        <v>0</v>
      </c>
      <c r="L64" s="348"/>
      <c r="M64" s="294"/>
      <c r="N64" s="361"/>
      <c r="O64" s="122">
        <v>4</v>
      </c>
      <c r="P64" s="123"/>
      <c r="Q64" s="124" t="str">
        <f t="shared" ref="Q64:Q66" si="63">IF(OR(R64="Preventivo",R64="Detectivo"),"Probabilidad",IF(R64="Correctivo","Impacto",""))</f>
        <v/>
      </c>
      <c r="R64" s="125"/>
      <c r="S64" s="125"/>
      <c r="T64" s="126" t="str">
        <f t="shared" si="60"/>
        <v/>
      </c>
      <c r="U64" s="125"/>
      <c r="V64" s="125"/>
      <c r="W64" s="125"/>
      <c r="X64" s="127" t="str">
        <f t="shared" ref="X64:X66" si="64">IFERROR(IF(AND(Q63="Probabilidad",Q64="Probabilidad"),(Z63-(+Z63*T64)),IF(AND(Q63="Impacto",Q64="Probabilidad"),(Z62-(+Z62*T64)),IF(Q64="Impacto",Z63,""))),"")</f>
        <v/>
      </c>
      <c r="Y64" s="128" t="str">
        <f t="shared" si="1"/>
        <v/>
      </c>
      <c r="Z64" s="129" t="str">
        <f t="shared" si="61"/>
        <v/>
      </c>
      <c r="AA64" s="128" t="str">
        <f t="shared" si="3"/>
        <v/>
      </c>
      <c r="AB64" s="129" t="str">
        <f t="shared" ref="AB64:AB66" si="65">IFERROR(IF(AND(Q63="Impacto",Q64="Impacto"),(AB63-(+AB63*T64)),IF(AND(Q63="Probabilidad",Q64="Impacto"),(AB62-(+AB62*T64)),IF(Q64="Probabilidad",AB63,""))),"")</f>
        <v/>
      </c>
      <c r="AC64" s="130" t="str">
        <f>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31"/>
      <c r="AE64" s="132"/>
      <c r="AF64" s="132"/>
      <c r="AG64" s="133"/>
      <c r="AH64" s="134"/>
      <c r="AI64" s="134"/>
      <c r="AJ64" s="132"/>
      <c r="AK64" s="133"/>
    </row>
    <row r="65" spans="1:37" ht="151.5" hidden="1" customHeight="1" x14ac:dyDescent="0.3">
      <c r="A65" s="313"/>
      <c r="B65" s="336"/>
      <c r="C65" s="336"/>
      <c r="D65" s="339"/>
      <c r="E65" s="342"/>
      <c r="F65" s="336"/>
      <c r="G65" s="345"/>
      <c r="H65" s="348"/>
      <c r="I65" s="294"/>
      <c r="J65" s="304"/>
      <c r="K65" s="294">
        <f ca="1">IF(NOT(ISERROR(MATCH(J65,_xlfn.ANCHORARRAY(E76),0))),I78&amp;"Por favor no seleccionar los criterios de impacto",J65)</f>
        <v>0</v>
      </c>
      <c r="L65" s="348"/>
      <c r="M65" s="294"/>
      <c r="N65" s="361"/>
      <c r="O65" s="122">
        <v>5</v>
      </c>
      <c r="P65" s="123"/>
      <c r="Q65" s="124" t="str">
        <f t="shared" si="63"/>
        <v/>
      </c>
      <c r="R65" s="125"/>
      <c r="S65" s="125"/>
      <c r="T65" s="126" t="str">
        <f t="shared" si="60"/>
        <v/>
      </c>
      <c r="U65" s="125"/>
      <c r="V65" s="125"/>
      <c r="W65" s="125"/>
      <c r="X65" s="127" t="str">
        <f t="shared" si="64"/>
        <v/>
      </c>
      <c r="Y65" s="128" t="str">
        <f t="shared" si="1"/>
        <v/>
      </c>
      <c r="Z65" s="129" t="str">
        <f t="shared" si="61"/>
        <v/>
      </c>
      <c r="AA65" s="128" t="str">
        <f t="shared" si="3"/>
        <v/>
      </c>
      <c r="AB65" s="129" t="str">
        <f t="shared" si="65"/>
        <v/>
      </c>
      <c r="AC65" s="130" t="str">
        <f t="shared" ref="AC65:AC66" si="66">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131"/>
      <c r="AE65" s="132"/>
      <c r="AF65" s="132"/>
      <c r="AG65" s="133"/>
      <c r="AH65" s="134"/>
      <c r="AI65" s="134"/>
      <c r="AJ65" s="132"/>
      <c r="AK65" s="133"/>
    </row>
    <row r="66" spans="1:37" ht="8.25" customHeight="1" x14ac:dyDescent="0.3">
      <c r="A66" s="314"/>
      <c r="B66" s="337"/>
      <c r="C66" s="337"/>
      <c r="D66" s="340"/>
      <c r="E66" s="343"/>
      <c r="F66" s="337"/>
      <c r="G66" s="346"/>
      <c r="H66" s="349"/>
      <c r="I66" s="295"/>
      <c r="J66" s="305"/>
      <c r="K66" s="295">
        <f ca="1">IF(NOT(ISERROR(MATCH(J66,_xlfn.ANCHORARRAY(E77),0))),I79&amp;"Por favor no seleccionar los criterios de impacto",J66)</f>
        <v>0</v>
      </c>
      <c r="L66" s="349"/>
      <c r="M66" s="295"/>
      <c r="N66" s="362"/>
      <c r="O66" s="122">
        <v>6</v>
      </c>
      <c r="P66" s="123"/>
      <c r="Q66" s="124" t="str">
        <f t="shared" si="63"/>
        <v/>
      </c>
      <c r="R66" s="125"/>
      <c r="S66" s="125"/>
      <c r="T66" s="126" t="str">
        <f t="shared" si="60"/>
        <v/>
      </c>
      <c r="U66" s="125"/>
      <c r="V66" s="125"/>
      <c r="W66" s="125"/>
      <c r="X66" s="127" t="str">
        <f t="shared" si="64"/>
        <v/>
      </c>
      <c r="Y66" s="128" t="str">
        <f t="shared" si="1"/>
        <v/>
      </c>
      <c r="Z66" s="129" t="str">
        <f t="shared" si="61"/>
        <v/>
      </c>
      <c r="AA66" s="128" t="str">
        <f t="shared" si="3"/>
        <v/>
      </c>
      <c r="AB66" s="129" t="str">
        <f t="shared" si="65"/>
        <v/>
      </c>
      <c r="AC66" s="130" t="str">
        <f t="shared" si="66"/>
        <v/>
      </c>
      <c r="AD66" s="131"/>
      <c r="AE66" s="132"/>
      <c r="AF66" s="132"/>
      <c r="AG66" s="133"/>
      <c r="AH66" s="134"/>
      <c r="AI66" s="134"/>
      <c r="AJ66" s="132"/>
      <c r="AK66" s="133"/>
    </row>
    <row r="67" spans="1:37" ht="49.5" customHeight="1" x14ac:dyDescent="0.3">
      <c r="A67" s="6"/>
      <c r="B67" s="357" t="s">
        <v>132</v>
      </c>
      <c r="C67" s="358"/>
      <c r="D67" s="358"/>
      <c r="E67" s="358"/>
      <c r="F67" s="358"/>
      <c r="G67" s="358"/>
      <c r="H67" s="358"/>
      <c r="I67" s="358"/>
      <c r="J67" s="358"/>
      <c r="K67" s="358"/>
      <c r="L67" s="358"/>
      <c r="M67" s="358"/>
      <c r="N67" s="358"/>
      <c r="O67" s="358"/>
      <c r="P67" s="358"/>
      <c r="Q67" s="358"/>
      <c r="R67" s="358"/>
      <c r="S67" s="358"/>
      <c r="T67" s="358"/>
      <c r="U67" s="358"/>
      <c r="V67" s="358"/>
      <c r="W67" s="358"/>
      <c r="X67" s="358"/>
      <c r="Y67" s="358"/>
      <c r="Z67" s="358"/>
      <c r="AA67" s="358"/>
      <c r="AB67" s="358"/>
      <c r="AC67" s="358"/>
      <c r="AD67" s="358"/>
      <c r="AE67" s="358"/>
      <c r="AF67" s="358"/>
      <c r="AG67" s="358"/>
      <c r="AH67" s="358"/>
      <c r="AI67" s="358"/>
      <c r="AJ67" s="358"/>
      <c r="AK67" s="359"/>
    </row>
    <row r="69" spans="1:37" x14ac:dyDescent="0.3">
      <c r="A69" s="1"/>
      <c r="B69" s="23" t="s">
        <v>141</v>
      </c>
      <c r="C69" s="1"/>
      <c r="D69" s="1"/>
      <c r="F69" s="1"/>
    </row>
  </sheetData>
  <sheetProtection algorithmName="SHA-512" hashValue="uJ9iVrMl+fpVYZJAmth6wkZsyHMhQko0AbIOB4h7ZrjBP/FleSBgTplxTaZ3Uvf6rPqPNkTr3g8ULQumOonvRg==" saltValue="UA+5O044qR9HLxPNrJFNSw==" spinCount="100000" sheet="1" objects="1" scenarios="1" selectLockedCells="1" selectUnlockedCells="1"/>
  <dataConsolidate/>
  <mergeCells count="201">
    <mergeCell ref="AL7:AN7"/>
    <mergeCell ref="AL8:AL9"/>
    <mergeCell ref="AM8:AM9"/>
    <mergeCell ref="AN8:AN9"/>
    <mergeCell ref="M52:M54"/>
    <mergeCell ref="N52:N54"/>
    <mergeCell ref="L43:L44"/>
    <mergeCell ref="J43:J44"/>
    <mergeCell ref="I43:I44"/>
    <mergeCell ref="O7:W7"/>
    <mergeCell ref="X7:AD7"/>
    <mergeCell ref="AE7:AK7"/>
    <mergeCell ref="M34:M36"/>
    <mergeCell ref="N34:N36"/>
    <mergeCell ref="M37:M42"/>
    <mergeCell ref="N37:N42"/>
    <mergeCell ref="J37:J42"/>
    <mergeCell ref="K37:K42"/>
    <mergeCell ref="L37:L42"/>
    <mergeCell ref="N28:N33"/>
    <mergeCell ref="J22:J27"/>
    <mergeCell ref="K22:K27"/>
    <mergeCell ref="L22:L27"/>
    <mergeCell ref="AK8:AK9"/>
    <mergeCell ref="N43:N44"/>
    <mergeCell ref="M43:M44"/>
    <mergeCell ref="J49:J51"/>
    <mergeCell ref="M49:M51"/>
    <mergeCell ref="N49:N51"/>
    <mergeCell ref="J52:J54"/>
    <mergeCell ref="A1:D2"/>
    <mergeCell ref="A7:G7"/>
    <mergeCell ref="H7:N7"/>
    <mergeCell ref="A4:B4"/>
    <mergeCell ref="A5:B5"/>
    <mergeCell ref="A6:B6"/>
    <mergeCell ref="E1:AI1"/>
    <mergeCell ref="G52:G54"/>
    <mergeCell ref="H52:H54"/>
    <mergeCell ref="I52:I54"/>
    <mergeCell ref="H37:H42"/>
    <mergeCell ref="I37:I42"/>
    <mergeCell ref="K34:K36"/>
    <mergeCell ref="L34:L36"/>
    <mergeCell ref="A49:A54"/>
    <mergeCell ref="A43:A48"/>
    <mergeCell ref="AJ1:AK1"/>
    <mergeCell ref="E2:AI2"/>
    <mergeCell ref="AJ2:AK2"/>
    <mergeCell ref="C4:AK4"/>
    <mergeCell ref="C5:AK5"/>
    <mergeCell ref="C6:AK6"/>
    <mergeCell ref="B67:AK67"/>
    <mergeCell ref="M55:M60"/>
    <mergeCell ref="N55:N60"/>
    <mergeCell ref="J61:J66"/>
    <mergeCell ref="K61:K66"/>
    <mergeCell ref="L61:L66"/>
    <mergeCell ref="M61:M66"/>
    <mergeCell ref="N61:N66"/>
    <mergeCell ref="J55:J60"/>
    <mergeCell ref="K55:K60"/>
    <mergeCell ref="L55:L60"/>
    <mergeCell ref="E49:E51"/>
    <mergeCell ref="F49:F51"/>
    <mergeCell ref="G49:G51"/>
    <mergeCell ref="H49:H51"/>
    <mergeCell ref="I49:I51"/>
    <mergeCell ref="E52:E54"/>
    <mergeCell ref="F52:F54"/>
    <mergeCell ref="A61:A66"/>
    <mergeCell ref="B61:B66"/>
    <mergeCell ref="C61:C66"/>
    <mergeCell ref="D61:D66"/>
    <mergeCell ref="E61:E66"/>
    <mergeCell ref="F61:F66"/>
    <mergeCell ref="G61:G66"/>
    <mergeCell ref="H61:H66"/>
    <mergeCell ref="I61:I66"/>
    <mergeCell ref="A55:A60"/>
    <mergeCell ref="B55:B60"/>
    <mergeCell ref="C55:C60"/>
    <mergeCell ref="D55:D60"/>
    <mergeCell ref="E55:E60"/>
    <mergeCell ref="F55:F60"/>
    <mergeCell ref="G55:G60"/>
    <mergeCell ref="H55:H60"/>
    <mergeCell ref="I55:I60"/>
    <mergeCell ref="B43:B48"/>
    <mergeCell ref="B49:B51"/>
    <mergeCell ref="C49:C51"/>
    <mergeCell ref="D49:D51"/>
    <mergeCell ref="K49:K51"/>
    <mergeCell ref="L49:L51"/>
    <mergeCell ref="B52:B54"/>
    <mergeCell ref="C52:C54"/>
    <mergeCell ref="D52:D54"/>
    <mergeCell ref="K52:K54"/>
    <mergeCell ref="L52:L54"/>
    <mergeCell ref="H43:H44"/>
    <mergeCell ref="G43:G44"/>
    <mergeCell ref="A34:A36"/>
    <mergeCell ref="B34:B36"/>
    <mergeCell ref="C34:C36"/>
    <mergeCell ref="A37:A42"/>
    <mergeCell ref="B37:B42"/>
    <mergeCell ref="C37:C42"/>
    <mergeCell ref="D37:D42"/>
    <mergeCell ref="E37:E42"/>
    <mergeCell ref="F37:F42"/>
    <mergeCell ref="D34:D36"/>
    <mergeCell ref="E34:E36"/>
    <mergeCell ref="F34:F36"/>
    <mergeCell ref="G34:G36"/>
    <mergeCell ref="H34:H36"/>
    <mergeCell ref="I34:I36"/>
    <mergeCell ref="J34:J36"/>
    <mergeCell ref="G37:G42"/>
    <mergeCell ref="J28:J33"/>
    <mergeCell ref="K28:K33"/>
    <mergeCell ref="L28:L33"/>
    <mergeCell ref="M28:M33"/>
    <mergeCell ref="A22:A27"/>
    <mergeCell ref="B22:B27"/>
    <mergeCell ref="C22:C27"/>
    <mergeCell ref="D22:D27"/>
    <mergeCell ref="E22:E27"/>
    <mergeCell ref="A28:A33"/>
    <mergeCell ref="B28:B33"/>
    <mergeCell ref="C28:C33"/>
    <mergeCell ref="D28:D33"/>
    <mergeCell ref="E28:E33"/>
    <mergeCell ref="F28:F33"/>
    <mergeCell ref="G28:G33"/>
    <mergeCell ref="H28:H33"/>
    <mergeCell ref="I28:I33"/>
    <mergeCell ref="M22:M27"/>
    <mergeCell ref="N22:N27"/>
    <mergeCell ref="A8:A9"/>
    <mergeCell ref="F8:F9"/>
    <mergeCell ref="E8:E9"/>
    <mergeCell ref="D8:D9"/>
    <mergeCell ref="C8:C9"/>
    <mergeCell ref="B8:B9"/>
    <mergeCell ref="A16:A21"/>
    <mergeCell ref="B16:B21"/>
    <mergeCell ref="C16:C21"/>
    <mergeCell ref="D16:D21"/>
    <mergeCell ref="E16:E21"/>
    <mergeCell ref="F16:F21"/>
    <mergeCell ref="F10:F15"/>
    <mergeCell ref="A10:A15"/>
    <mergeCell ref="B10:B15"/>
    <mergeCell ref="C10:C15"/>
    <mergeCell ref="D10:D15"/>
    <mergeCell ref="E10:E15"/>
    <mergeCell ref="F22:F27"/>
    <mergeCell ref="G22:G27"/>
    <mergeCell ref="H22:H27"/>
    <mergeCell ref="I22:I27"/>
    <mergeCell ref="J16:J21"/>
    <mergeCell ref="G16:G21"/>
    <mergeCell ref="H16:H21"/>
    <mergeCell ref="I16:I21"/>
    <mergeCell ref="G10:G15"/>
    <mergeCell ref="H10:H15"/>
    <mergeCell ref="I10:I15"/>
    <mergeCell ref="J10:J15"/>
    <mergeCell ref="AJ8:AJ9"/>
    <mergeCell ref="AI8:AI9"/>
    <mergeCell ref="AH8:AH9"/>
    <mergeCell ref="AG8:AG9"/>
    <mergeCell ref="AF8:AF9"/>
    <mergeCell ref="Y8:Y9"/>
    <mergeCell ref="Z8:Z9"/>
    <mergeCell ref="AA8:AA9"/>
    <mergeCell ref="AD8:AD9"/>
    <mergeCell ref="AC8:AC9"/>
    <mergeCell ref="AB8:AB9"/>
    <mergeCell ref="L10:L15"/>
    <mergeCell ref="M10:M15"/>
    <mergeCell ref="J8:J9"/>
    <mergeCell ref="K8:K9"/>
    <mergeCell ref="G8:G9"/>
    <mergeCell ref="H8:H9"/>
    <mergeCell ref="I8:I9"/>
    <mergeCell ref="N16:N21"/>
    <mergeCell ref="AE8:AE9"/>
    <mergeCell ref="N8:N9"/>
    <mergeCell ref="Q8:Q9"/>
    <mergeCell ref="R8:W8"/>
    <mergeCell ref="O8:O9"/>
    <mergeCell ref="X8:X9"/>
    <mergeCell ref="P8:P9"/>
    <mergeCell ref="N10:N15"/>
    <mergeCell ref="K16:K21"/>
    <mergeCell ref="L16:L21"/>
    <mergeCell ref="M16:M21"/>
    <mergeCell ref="L8:L9"/>
    <mergeCell ref="M8:M9"/>
    <mergeCell ref="K10:K15"/>
  </mergeCells>
  <conditionalFormatting sqref="H10 Y10:Y66 H16">
    <cfRule type="cellIs" dxfId="94" priority="332" operator="equal">
      <formula>"Muy Baja"</formula>
    </cfRule>
    <cfRule type="cellIs" dxfId="93" priority="331" operator="equal">
      <formula>"Baja"</formula>
    </cfRule>
    <cfRule type="cellIs" dxfId="92" priority="330" operator="equal">
      <formula>"Media"</formula>
    </cfRule>
    <cfRule type="cellIs" dxfId="91" priority="329" operator="equal">
      <formula>"Alta"</formula>
    </cfRule>
    <cfRule type="cellIs" dxfId="90" priority="328" operator="equal">
      <formula>"Muy Alta"</formula>
    </cfRule>
  </conditionalFormatting>
  <conditionalFormatting sqref="H22">
    <cfRule type="cellIs" dxfId="89" priority="230" operator="equal">
      <formula>"Muy Alta"</formula>
    </cfRule>
    <cfRule type="cellIs" dxfId="88" priority="234" operator="equal">
      <formula>"Muy Baja"</formula>
    </cfRule>
    <cfRule type="cellIs" dxfId="87" priority="233" operator="equal">
      <formula>"Baja"</formula>
    </cfRule>
    <cfRule type="cellIs" dxfId="86" priority="232" operator="equal">
      <formula>"Media"</formula>
    </cfRule>
    <cfRule type="cellIs" dxfId="85" priority="231" operator="equal">
      <formula>"Alta"</formula>
    </cfRule>
  </conditionalFormatting>
  <conditionalFormatting sqref="H28">
    <cfRule type="cellIs" dxfId="84" priority="206" operator="equal">
      <formula>"Muy Baja"</formula>
    </cfRule>
    <cfRule type="cellIs" dxfId="83" priority="205" operator="equal">
      <formula>"Baja"</formula>
    </cfRule>
    <cfRule type="cellIs" dxfId="82" priority="204" operator="equal">
      <formula>"Media"</formula>
    </cfRule>
    <cfRule type="cellIs" dxfId="81" priority="203" operator="equal">
      <formula>"Alta"</formula>
    </cfRule>
    <cfRule type="cellIs" dxfId="80" priority="202" operator="equal">
      <formula>"Muy Alta"</formula>
    </cfRule>
  </conditionalFormatting>
  <conditionalFormatting sqref="H34">
    <cfRule type="cellIs" dxfId="79" priority="178" operator="equal">
      <formula>"Muy Baja"</formula>
    </cfRule>
    <cfRule type="cellIs" dxfId="78" priority="177" operator="equal">
      <formula>"Baja"</formula>
    </cfRule>
    <cfRule type="cellIs" dxfId="77" priority="176" operator="equal">
      <formula>"Media"</formula>
    </cfRule>
    <cfRule type="cellIs" dxfId="76" priority="175" operator="equal">
      <formula>"Alta"</formula>
    </cfRule>
    <cfRule type="cellIs" dxfId="75" priority="174" operator="equal">
      <formula>"Muy Alta"</formula>
    </cfRule>
  </conditionalFormatting>
  <conditionalFormatting sqref="H37">
    <cfRule type="cellIs" dxfId="74" priority="146" operator="equal">
      <formula>"Muy Alta"</formula>
    </cfRule>
    <cfRule type="cellIs" dxfId="73" priority="147" operator="equal">
      <formula>"Alta"</formula>
    </cfRule>
    <cfRule type="cellIs" dxfId="72" priority="150" operator="equal">
      <formula>"Muy Baja"</formula>
    </cfRule>
    <cfRule type="cellIs" dxfId="71" priority="148" operator="equal">
      <formula>"Media"</formula>
    </cfRule>
    <cfRule type="cellIs" dxfId="70" priority="149" operator="equal">
      <formula>"Baja"</formula>
    </cfRule>
  </conditionalFormatting>
  <conditionalFormatting sqref="H43">
    <cfRule type="cellIs" dxfId="69" priority="120" operator="equal">
      <formula>"Media"</formula>
    </cfRule>
    <cfRule type="cellIs" dxfId="68" priority="118" operator="equal">
      <formula>"Muy Alta"</formula>
    </cfRule>
    <cfRule type="cellIs" dxfId="67" priority="119" operator="equal">
      <formula>"Alta"</formula>
    </cfRule>
    <cfRule type="cellIs" dxfId="66" priority="121" operator="equal">
      <formula>"Baja"</formula>
    </cfRule>
    <cfRule type="cellIs" dxfId="65" priority="122" operator="equal">
      <formula>"Muy Baja"</formula>
    </cfRule>
  </conditionalFormatting>
  <conditionalFormatting sqref="H49 H52">
    <cfRule type="cellIs" dxfId="64" priority="8" operator="equal">
      <formula>"Baja"</formula>
    </cfRule>
    <cfRule type="cellIs" dxfId="63" priority="5" operator="equal">
      <formula>"Muy Alta"</formula>
    </cfRule>
    <cfRule type="cellIs" dxfId="62" priority="6" operator="equal">
      <formula>"Alta"</formula>
    </cfRule>
    <cfRule type="cellIs" dxfId="61" priority="7" operator="equal">
      <formula>"Media"</formula>
    </cfRule>
    <cfRule type="cellIs" dxfId="60" priority="9" operator="equal">
      <formula>"Muy Baja"</formula>
    </cfRule>
  </conditionalFormatting>
  <conditionalFormatting sqref="H55">
    <cfRule type="cellIs" dxfId="59" priority="62" operator="equal">
      <formula>"Muy Alta"</formula>
    </cfRule>
    <cfRule type="cellIs" dxfId="58" priority="63" operator="equal">
      <formula>"Alta"</formula>
    </cfRule>
    <cfRule type="cellIs" dxfId="57" priority="64" operator="equal">
      <formula>"Media"</formula>
    </cfRule>
    <cfRule type="cellIs" dxfId="56" priority="65" operator="equal">
      <formula>"Baja"</formula>
    </cfRule>
    <cfRule type="cellIs" dxfId="55" priority="66" operator="equal">
      <formula>"Muy Baja"</formula>
    </cfRule>
  </conditionalFormatting>
  <conditionalFormatting sqref="H61">
    <cfRule type="cellIs" dxfId="54" priority="35" operator="equal">
      <formula>"Alta"</formula>
    </cfRule>
    <cfRule type="cellIs" dxfId="53" priority="34" operator="equal">
      <formula>"Muy Alta"</formula>
    </cfRule>
    <cfRule type="cellIs" dxfId="52" priority="36" operator="equal">
      <formula>"Media"</formula>
    </cfRule>
    <cfRule type="cellIs" dxfId="51" priority="37" operator="equal">
      <formula>"Baja"</formula>
    </cfRule>
    <cfRule type="cellIs" dxfId="50" priority="38" operator="equal">
      <formula>"Muy Baja"</formula>
    </cfRule>
  </conditionalFormatting>
  <conditionalFormatting sqref="K10:K66">
    <cfRule type="containsText" dxfId="49" priority="10" operator="containsText" text="❌">
      <formula>NOT(ISERROR(SEARCH("❌",K10)))</formula>
    </cfRule>
  </conditionalFormatting>
  <conditionalFormatting sqref="L10 AA10:AA66 L16 L22 L28 L34 L37 L43 L49 L52 L55 L61">
    <cfRule type="cellIs" dxfId="48" priority="326" operator="equal">
      <formula>"Menor"</formula>
    </cfRule>
    <cfRule type="cellIs" dxfId="47" priority="324" operator="equal">
      <formula>"Mayor"</formula>
    </cfRule>
    <cfRule type="cellIs" dxfId="46" priority="323" operator="equal">
      <formula>"Catastrófico"</formula>
    </cfRule>
    <cfRule type="cellIs" dxfId="45" priority="325" operator="equal">
      <formula>"Moderado"</formula>
    </cfRule>
    <cfRule type="cellIs" dxfId="44" priority="327" operator="equal">
      <formula>"Leve"</formula>
    </cfRule>
  </conditionalFormatting>
  <conditionalFormatting sqref="N10 AC10:AC66">
    <cfRule type="cellIs" dxfId="43" priority="322" operator="equal">
      <formula>"Bajo"</formula>
    </cfRule>
    <cfRule type="cellIs" dxfId="42" priority="321" operator="equal">
      <formula>"Moderado"</formula>
    </cfRule>
    <cfRule type="cellIs" dxfId="41" priority="319" operator="equal">
      <formula>"Extremo"</formula>
    </cfRule>
    <cfRule type="cellIs" dxfId="40" priority="320" operator="equal">
      <formula>"Alto"</formula>
    </cfRule>
  </conditionalFormatting>
  <conditionalFormatting sqref="N16">
    <cfRule type="cellIs" dxfId="39" priority="249" operator="equal">
      <formula>"Extremo"</formula>
    </cfRule>
    <cfRule type="cellIs" dxfId="38" priority="250" operator="equal">
      <formula>"Alto"</formula>
    </cfRule>
    <cfRule type="cellIs" dxfId="37" priority="251" operator="equal">
      <formula>"Moderado"</formula>
    </cfRule>
    <cfRule type="cellIs" dxfId="36" priority="252" operator="equal">
      <formula>"Bajo"</formula>
    </cfRule>
  </conditionalFormatting>
  <conditionalFormatting sqref="N22">
    <cfRule type="cellIs" dxfId="35" priority="221" operator="equal">
      <formula>"Extremo"</formula>
    </cfRule>
    <cfRule type="cellIs" dxfId="34" priority="222" operator="equal">
      <formula>"Alto"</formula>
    </cfRule>
    <cfRule type="cellIs" dxfId="33" priority="223" operator="equal">
      <formula>"Moderado"</formula>
    </cfRule>
    <cfRule type="cellIs" dxfId="32" priority="224" operator="equal">
      <formula>"Bajo"</formula>
    </cfRule>
  </conditionalFormatting>
  <conditionalFormatting sqref="N28">
    <cfRule type="cellIs" dxfId="31" priority="195" operator="equal">
      <formula>"Moderado"</formula>
    </cfRule>
    <cfRule type="cellIs" dxfId="30" priority="194" operator="equal">
      <formula>"Alto"</formula>
    </cfRule>
    <cfRule type="cellIs" dxfId="29" priority="193" operator="equal">
      <formula>"Extremo"</formula>
    </cfRule>
    <cfRule type="cellIs" dxfId="28" priority="196" operator="equal">
      <formula>"Bajo"</formula>
    </cfRule>
  </conditionalFormatting>
  <conditionalFormatting sqref="N34">
    <cfRule type="cellIs" dxfId="27" priority="165" operator="equal">
      <formula>"Extremo"</formula>
    </cfRule>
    <cfRule type="cellIs" dxfId="26" priority="166" operator="equal">
      <formula>"Alto"</formula>
    </cfRule>
    <cfRule type="cellIs" dxfId="25" priority="168" operator="equal">
      <formula>"Bajo"</formula>
    </cfRule>
    <cfRule type="cellIs" dxfId="24" priority="167" operator="equal">
      <formula>"Moderado"</formula>
    </cfRule>
  </conditionalFormatting>
  <conditionalFormatting sqref="N37">
    <cfRule type="cellIs" dxfId="23" priority="138" operator="equal">
      <formula>"Alto"</formula>
    </cfRule>
    <cfRule type="cellIs" dxfId="22" priority="137" operator="equal">
      <formula>"Extremo"</formula>
    </cfRule>
    <cfRule type="cellIs" dxfId="21" priority="139" operator="equal">
      <formula>"Moderado"</formula>
    </cfRule>
    <cfRule type="cellIs" dxfId="20" priority="140" operator="equal">
      <formula>"Bajo"</formula>
    </cfRule>
  </conditionalFormatting>
  <conditionalFormatting sqref="N43">
    <cfRule type="cellIs" dxfId="19" priority="110" operator="equal">
      <formula>"Alto"</formula>
    </cfRule>
    <cfRule type="cellIs" dxfId="18" priority="112" operator="equal">
      <formula>"Bajo"</formula>
    </cfRule>
    <cfRule type="cellIs" dxfId="17" priority="109" operator="equal">
      <formula>"Extremo"</formula>
    </cfRule>
    <cfRule type="cellIs" dxfId="16" priority="111" operator="equal">
      <formula>"Moderado"</formula>
    </cfRule>
  </conditionalFormatting>
  <conditionalFormatting sqref="N49 N52">
    <cfRule type="cellIs" dxfId="15" priority="3" operator="equal">
      <formula>"Moderado"</formula>
    </cfRule>
    <cfRule type="cellIs" dxfId="14" priority="4" operator="equal">
      <formula>"Bajo"</formula>
    </cfRule>
    <cfRule type="cellIs" dxfId="13" priority="1" operator="equal">
      <formula>"Extremo"</formula>
    </cfRule>
    <cfRule type="cellIs" dxfId="12" priority="2" operator="equal">
      <formula>"Alto"</formula>
    </cfRule>
  </conditionalFormatting>
  <conditionalFormatting sqref="N55">
    <cfRule type="cellIs" dxfId="11" priority="55" operator="equal">
      <formula>"Moderado"</formula>
    </cfRule>
    <cfRule type="cellIs" dxfId="10" priority="56" operator="equal">
      <formula>"Bajo"</formula>
    </cfRule>
    <cfRule type="cellIs" dxfId="9" priority="54" operator="equal">
      <formula>"Alto"</formula>
    </cfRule>
    <cfRule type="cellIs" dxfId="8" priority="53" operator="equal">
      <formula>"Extremo"</formula>
    </cfRule>
  </conditionalFormatting>
  <conditionalFormatting sqref="N61">
    <cfRule type="cellIs" dxfId="7" priority="25" operator="equal">
      <formula>"Extremo"</formula>
    </cfRule>
    <cfRule type="cellIs" dxfId="6" priority="27" operator="equal">
      <formula>"Moderado"</formula>
    </cfRule>
    <cfRule type="cellIs" dxfId="5" priority="28" operator="equal">
      <formula>"Bajo"</formula>
    </cfRule>
    <cfRule type="cellIs" dxfId="4" priority="26" operator="equal">
      <formula>"Alto"</formula>
    </cfRule>
  </conditionalFormatting>
  <dataValidations count="2">
    <dataValidation showInputMessage="1" showErrorMessage="1" error="Recuerde que las acciones se generan bajo la medida de mitigar el riesgo" sqref="AG52 AG28:AG30 AG10:AG18 AG22:AG23 AG34 AG43 AG37:AG39 AG49"/>
    <dataValidation allowBlank="1" showInputMessage="1" showErrorMessage="1" error="Recuerde que las acciones se generan bajo la medida de mitigar el riesgo" sqref="AH34:AI34 AG24:AG27 AG19:AG21 AH10:AI27 AH29:AI30 AH49:AJ49 AH37:AI39 AH55:AI55 AH43:AI48 AH52 AJ10 AH28:AJ28 AE23:AE28 AE10:AE21"/>
  </dataValidations>
  <pageMargins left="0.7" right="0.7" top="0.75" bottom="0.75" header="0.3" footer="0.3"/>
  <pageSetup orientation="portrait" r:id="rId1"/>
  <ignoredErrors>
    <ignoredError sqref="AB12" formula="1"/>
  </ignoredErrors>
  <drawing r:id="rId2"/>
  <extLst>
    <ext xmlns:x14="http://schemas.microsoft.com/office/spreadsheetml/2009/9/main" uri="{CCE6A557-97BC-4b89-ADB6-D9C93CAAB3DF}">
      <x14:dataValidations xmlns:xm="http://schemas.microsoft.com/office/excel/2006/main" count="15">
        <x14:dataValidation type="list" allowBlank="1" showInputMessage="1" showErrorMessage="1">
          <x14:formula1>
            <xm:f>'Opciones Tratamiento'!$B$9:$B$10</xm:f>
          </x14:formula1>
          <xm:sqref>AK10:AK11 AK13:AK14 AK16:AK17 AK19:AK20 AK22:AK23 AK25:AK26 AK28:AK29 AK31:AK32 AK37:AK38 AK40:AK41 AK43:AK44 AK46:AK47 AK64:AK65 AK34:AK35 AK55:AK56 AK58:AK59 AK61:AK62 AK49:AK50 AK52:AK53</xm:sqref>
        </x14:dataValidation>
        <x14:dataValidation type="custom" allowBlank="1" showInputMessage="1" showErrorMessage="1" error="Recuerde que las acciones se generan bajo la medida de mitigar el riesgo">
          <x14:formula1>
            <xm:f>IF(OR(AD31='Opciones Tratamiento'!$B$2,AD31='Opciones Tratamiento'!$B$3,AD31='Opciones Tratamiento'!$B$4),ISBLANK(AD31),ISTEXT(AD31))</xm:f>
          </x14:formula1>
          <xm:sqref>AG31:AG33 AG35:AG36 AG50:AG51 AG53:AG66 AG40:AG42 AG44:AG48</xm:sqref>
        </x14:dataValidation>
        <x14:dataValidation type="custom" allowBlank="1" showInputMessage="1" showErrorMessage="1" error="Recuerde que las acciones se generan bajo la medida de mitigar el riesgo">
          <x14:formula1>
            <xm:f>IF(OR(AD31='Opciones Tratamiento'!$B$2,AD31='Opciones Tratamiento'!$B$3,AD31='Opciones Tratamiento'!$B$4),ISBLANK(AD31),ISTEXT(AD31))</xm:f>
          </x14:formula1>
          <xm:sqref>AH31:AH33 AH35:AH36 AH40:AH42 AH56:AH66 AH50:AH51 AH53:AH54</xm:sqref>
        </x14:dataValidation>
        <x14:dataValidation type="custom" allowBlank="1" showInputMessage="1" showErrorMessage="1" error="Recuerde que las acciones se generan bajo la medida de mitigar el riesgo">
          <x14:formula1>
            <xm:f>IF(OR(AD31='Opciones Tratamiento'!$B$2,AD31='Opciones Tratamiento'!$B$3,AD31='Opciones Tratamiento'!$B$4),ISBLANK(AD31),ISTEXT(AD31))</xm:f>
          </x14:formula1>
          <xm:sqref>AI35:AI36 AI40:AI42 AI56:AI66 AI31:AI33 AI50:AI54</xm:sqref>
        </x14:dataValidation>
        <x14:dataValidation type="list" allowBlank="1" showInputMessage="1" showErrorMessage="1">
          <x14:formula1>
            <xm:f>'Tabla Valoración controles'!$D$4:$D$6</xm:f>
          </x14:formula1>
          <xm:sqref>R10:R66</xm:sqref>
        </x14:dataValidation>
        <x14:dataValidation type="list" allowBlank="1" showInputMessage="1" showErrorMessage="1">
          <x14:formula1>
            <xm:f>'Tabla Valoración controles'!$D$7:$D$8</xm:f>
          </x14:formula1>
          <xm:sqref>S10:S66</xm:sqref>
        </x14:dataValidation>
        <x14:dataValidation type="list" allowBlank="1" showInputMessage="1" showErrorMessage="1">
          <x14:formula1>
            <xm:f>'Tabla Valoración controles'!$D$9:$D$10</xm:f>
          </x14:formula1>
          <xm:sqref>U10:U66</xm:sqref>
        </x14:dataValidation>
        <x14:dataValidation type="list" allowBlank="1" showInputMessage="1" showErrorMessage="1">
          <x14:formula1>
            <xm:f>'Tabla Valoración controles'!$D$11:$D$12</xm:f>
          </x14:formula1>
          <xm:sqref>V10:V66</xm:sqref>
        </x14:dataValidation>
        <x14:dataValidation type="list" allowBlank="1" showInputMessage="1" showErrorMessage="1">
          <x14:formula1>
            <xm:f>'Tabla Valoración controles'!$D$13:$D$14</xm:f>
          </x14:formula1>
          <xm:sqref>W10:W66</xm:sqref>
        </x14:dataValidation>
        <x14:dataValidation type="list" allowBlank="1" showInputMessage="1" showErrorMessage="1">
          <x14:formula1>
            <xm:f>'Opciones Tratamiento'!$B$13:$B$19</xm:f>
          </x14:formula1>
          <xm:sqref>F10:F66</xm:sqref>
        </x14:dataValidation>
        <x14:dataValidation type="list" allowBlank="1" showInputMessage="1" showErrorMessage="1">
          <x14:formula1>
            <xm:f>'Opciones Tratamiento'!$B$2:$B$5</xm:f>
          </x14:formula1>
          <xm:sqref>AD10:AD66</xm:sqref>
        </x14:dataValidation>
        <x14:dataValidation type="list" allowBlank="1" showInputMessage="1" showErrorMessage="1">
          <x14:formula1>
            <xm:f>'Tabla Impacto'!$F$210:$F$221</xm:f>
          </x14:formula1>
          <xm:sqref>J10:J66</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AF10:AF66 AE50:AE66 AE29:AE33 AE35:AE48</xm:sqref>
        </x14:dataValidation>
        <x14:dataValidation type="custom" allowBlank="1" showInputMessage="1" showErrorMessage="1" error="Recuerde que las acciones se generan bajo la medida de mitigar el riesgo">
          <x14:formula1>
            <xm:f>IF(OR(AD11='Opciones Tratamiento'!$B$2,AD11='Opciones Tratamiento'!$B$3,AD11='Opciones Tratamiento'!$B$4),ISBLANK(AD11),ISTEXT(AD11))</xm:f>
          </x14:formula1>
          <xm:sqref>AJ11:AJ27 AJ29:AJ48 AJ50:AJ66</xm:sqref>
        </x14:dataValidation>
        <x14:dataValidation type="list" allowBlank="1" showInputMessage="1" showErrorMessage="1">
          <x14:formula1>
            <xm:f>'Opciones Tratamiento'!$E$2:$E$4</xm:f>
          </x14:formula1>
          <xm:sqref>B10:B66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40"/>
  <sheetViews>
    <sheetView zoomScale="50" zoomScaleNormal="50" workbookViewId="0">
      <selection activeCell="L12" sqref="L12:M13"/>
    </sheetView>
  </sheetViews>
  <sheetFormatPr baseColWidth="10" defaultRowHeight="15" x14ac:dyDescent="0.25"/>
  <cols>
    <col min="2" max="39" width="5.7109375" customWidth="1"/>
    <col min="41" max="46" width="5.7109375" customWidth="1"/>
  </cols>
  <sheetData>
    <row r="1" spans="1:99" x14ac:dyDescent="0.25">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row>
    <row r="2" spans="1:99" ht="18" customHeight="1" x14ac:dyDescent="0.25">
      <c r="A2" s="82"/>
      <c r="B2" s="389" t="s">
        <v>158</v>
      </c>
      <c r="C2" s="389"/>
      <c r="D2" s="389"/>
      <c r="E2" s="389"/>
      <c r="F2" s="389"/>
      <c r="G2" s="389"/>
      <c r="H2" s="389"/>
      <c r="I2" s="389"/>
      <c r="J2" s="426" t="s">
        <v>2</v>
      </c>
      <c r="K2" s="426"/>
      <c r="L2" s="426"/>
      <c r="M2" s="426"/>
      <c r="N2" s="426"/>
      <c r="O2" s="426"/>
      <c r="P2" s="426"/>
      <c r="Q2" s="426"/>
      <c r="R2" s="426"/>
      <c r="S2" s="426"/>
      <c r="T2" s="426"/>
      <c r="U2" s="426"/>
      <c r="V2" s="426"/>
      <c r="W2" s="426"/>
      <c r="X2" s="426"/>
      <c r="Y2" s="426"/>
      <c r="Z2" s="426"/>
      <c r="AA2" s="426"/>
      <c r="AB2" s="426"/>
      <c r="AC2" s="426"/>
      <c r="AD2" s="426"/>
      <c r="AE2" s="426"/>
      <c r="AF2" s="426"/>
      <c r="AG2" s="426"/>
      <c r="AH2" s="426"/>
      <c r="AI2" s="426"/>
      <c r="AJ2" s="426"/>
      <c r="AK2" s="426"/>
      <c r="AL2" s="426"/>
      <c r="AM2" s="426"/>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row>
    <row r="3" spans="1:99" ht="18.75" customHeight="1" x14ac:dyDescent="0.25">
      <c r="A3" s="82"/>
      <c r="B3" s="389"/>
      <c r="C3" s="389"/>
      <c r="D3" s="389"/>
      <c r="E3" s="389"/>
      <c r="F3" s="389"/>
      <c r="G3" s="389"/>
      <c r="H3" s="389"/>
      <c r="I3" s="389"/>
      <c r="J3" s="426"/>
      <c r="K3" s="426"/>
      <c r="L3" s="426"/>
      <c r="M3" s="426"/>
      <c r="N3" s="426"/>
      <c r="O3" s="426"/>
      <c r="P3" s="426"/>
      <c r="Q3" s="426"/>
      <c r="R3" s="426"/>
      <c r="S3" s="426"/>
      <c r="T3" s="426"/>
      <c r="U3" s="426"/>
      <c r="V3" s="426"/>
      <c r="W3" s="426"/>
      <c r="X3" s="426"/>
      <c r="Y3" s="426"/>
      <c r="Z3" s="426"/>
      <c r="AA3" s="426"/>
      <c r="AB3" s="426"/>
      <c r="AC3" s="426"/>
      <c r="AD3" s="426"/>
      <c r="AE3" s="426"/>
      <c r="AF3" s="426"/>
      <c r="AG3" s="426"/>
      <c r="AH3" s="426"/>
      <c r="AI3" s="426"/>
      <c r="AJ3" s="426"/>
      <c r="AK3" s="426"/>
      <c r="AL3" s="426"/>
      <c r="AM3" s="426"/>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row>
    <row r="4" spans="1:99" ht="15" customHeight="1" x14ac:dyDescent="0.25">
      <c r="A4" s="82"/>
      <c r="B4" s="389"/>
      <c r="C4" s="389"/>
      <c r="D4" s="389"/>
      <c r="E4" s="389"/>
      <c r="F4" s="389"/>
      <c r="G4" s="389"/>
      <c r="H4" s="389"/>
      <c r="I4" s="389"/>
      <c r="J4" s="426"/>
      <c r="K4" s="426"/>
      <c r="L4" s="426"/>
      <c r="M4" s="426"/>
      <c r="N4" s="426"/>
      <c r="O4" s="426"/>
      <c r="P4" s="426"/>
      <c r="Q4" s="426"/>
      <c r="R4" s="426"/>
      <c r="S4" s="426"/>
      <c r="T4" s="426"/>
      <c r="U4" s="426"/>
      <c r="V4" s="426"/>
      <c r="W4" s="426"/>
      <c r="X4" s="426"/>
      <c r="Y4" s="426"/>
      <c r="Z4" s="426"/>
      <c r="AA4" s="426"/>
      <c r="AB4" s="426"/>
      <c r="AC4" s="426"/>
      <c r="AD4" s="426"/>
      <c r="AE4" s="426"/>
      <c r="AF4" s="426"/>
      <c r="AG4" s="426"/>
      <c r="AH4" s="426"/>
      <c r="AI4" s="426"/>
      <c r="AJ4" s="426"/>
      <c r="AK4" s="426"/>
      <c r="AL4" s="426"/>
      <c r="AM4" s="426"/>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row>
    <row r="5" spans="1:99" ht="15.75" thickBot="1" x14ac:dyDescent="0.3">
      <c r="A5" s="82"/>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row>
    <row r="6" spans="1:99" ht="15" customHeight="1" x14ac:dyDescent="0.25">
      <c r="A6" s="82"/>
      <c r="B6" s="437" t="s">
        <v>4</v>
      </c>
      <c r="C6" s="437"/>
      <c r="D6" s="438"/>
      <c r="E6" s="427" t="s">
        <v>115</v>
      </c>
      <c r="F6" s="428"/>
      <c r="G6" s="428"/>
      <c r="H6" s="428"/>
      <c r="I6" s="429"/>
      <c r="J6" s="423" t="str">
        <f ca="1">IF(AND('Mapa Riesgos FISCALES'!$H$10="Muy Alta",'Mapa Riesgos FISCALES'!$L$10="Leve"),CONCATENATE("R",'Mapa Riesgos FISCALES'!$A$10),"")</f>
        <v/>
      </c>
      <c r="K6" s="424"/>
      <c r="L6" s="424" t="str">
        <f ca="1">IF(AND('Mapa Riesgos FISCALES'!$H$16="Muy Alta",'Mapa Riesgos FISCALES'!$L$16="Leve"),CONCATENATE("R",'Mapa Riesgos FISCALES'!$A$16),"")</f>
        <v/>
      </c>
      <c r="M6" s="424"/>
      <c r="N6" s="424" t="str">
        <f ca="1">IF(AND('Mapa Riesgos FISCALES'!$H$22="Muy Alta",'Mapa Riesgos FISCALES'!$L$22="Leve"),CONCATENATE("R",'Mapa Riesgos FISCALES'!$A$22),"")</f>
        <v/>
      </c>
      <c r="O6" s="425"/>
      <c r="P6" s="423" t="str">
        <f ca="1">IF(AND('Mapa Riesgos FISCALES'!$H$10="Muy Alta",'Mapa Riesgos FISCALES'!$L$10="Menor"),CONCATENATE("R",'Mapa Riesgos FISCALES'!$A$10),"")</f>
        <v/>
      </c>
      <c r="Q6" s="424"/>
      <c r="R6" s="424" t="str">
        <f ca="1">IF(AND('Mapa Riesgos FISCALES'!$H$16="Muy Alta",'Mapa Riesgos FISCALES'!$L$16="Menor"),CONCATENATE("R",'Mapa Riesgos FISCALES'!$A$16),"")</f>
        <v/>
      </c>
      <c r="S6" s="424"/>
      <c r="T6" s="424" t="str">
        <f ca="1">IF(AND('Mapa Riesgos FISCALES'!$H$22="Muy Alta",'Mapa Riesgos FISCALES'!$L$22="Menor"),CONCATENATE("R",'Mapa Riesgos FISCALES'!$A$22),"")</f>
        <v/>
      </c>
      <c r="U6" s="425"/>
      <c r="V6" s="423" t="str">
        <f ca="1">IF(AND('Mapa Riesgos FISCALES'!$H$10="Muy Alta",'Mapa Riesgos FISCALES'!$L$10="Moderado"),CONCATENATE("R",'Mapa Riesgos FISCALES'!$A$10),"")</f>
        <v/>
      </c>
      <c r="W6" s="424"/>
      <c r="X6" s="424" t="str">
        <f ca="1">IF(AND('Mapa Riesgos FISCALES'!$H$16="Muy Alta",'Mapa Riesgos FISCALES'!$L$16="Moderado"),CONCATENATE("R",'Mapa Riesgos FISCALES'!$A$16),"")</f>
        <v/>
      </c>
      <c r="Y6" s="424"/>
      <c r="Z6" s="424" t="str">
        <f ca="1">IF(AND('Mapa Riesgos FISCALES'!$H$22="Muy Alta",'Mapa Riesgos FISCALES'!$L$22="Moderado"),CONCATENATE("R",'Mapa Riesgos FISCALES'!$A$22),"")</f>
        <v/>
      </c>
      <c r="AA6" s="425"/>
      <c r="AB6" s="423" t="str">
        <f ca="1">IF(AND('Mapa Riesgos FISCALES'!$H$10="Muy Alta",'Mapa Riesgos FISCALES'!$L$10="Mayor"),CONCATENATE("R",'Mapa Riesgos FISCALES'!$A$10),"")</f>
        <v/>
      </c>
      <c r="AC6" s="424"/>
      <c r="AD6" s="424" t="str">
        <f ca="1">IF(AND('Mapa Riesgos FISCALES'!$H$16="Muy Alta",'Mapa Riesgos FISCALES'!$L$16="Mayor"),CONCATENATE("R",'Mapa Riesgos FISCALES'!$A$16),"")</f>
        <v/>
      </c>
      <c r="AE6" s="424"/>
      <c r="AF6" s="424" t="str">
        <f ca="1">IF(AND('Mapa Riesgos FISCALES'!$H$22="Muy Alta",'Mapa Riesgos FISCALES'!$L$22="Mayor"),CONCATENATE("R",'Mapa Riesgos FISCALES'!$A$22),"")</f>
        <v/>
      </c>
      <c r="AG6" s="425"/>
      <c r="AH6" s="414" t="str">
        <f ca="1">IF(AND('Mapa Riesgos FISCALES'!$H$10="Muy Alta",'Mapa Riesgos FISCALES'!$L$10="Catastrófico"),CONCATENATE("R",'Mapa Riesgos FISCALES'!$A$10),"")</f>
        <v/>
      </c>
      <c r="AI6" s="415"/>
      <c r="AJ6" s="415" t="str">
        <f ca="1">IF(AND('Mapa Riesgos FISCALES'!$H$16="Muy Alta",'Mapa Riesgos FISCALES'!$L$16="Catastrófico"),CONCATENATE("R",'Mapa Riesgos FISCALES'!$A$16),"")</f>
        <v/>
      </c>
      <c r="AK6" s="415"/>
      <c r="AL6" s="415" t="str">
        <f ca="1">IF(AND('Mapa Riesgos FISCALES'!$H$22="Muy Alta",'Mapa Riesgos FISCALES'!$L$22="Catastrófico"),CONCATENATE("R",'Mapa Riesgos FISCALES'!$A$22),"")</f>
        <v/>
      </c>
      <c r="AM6" s="416"/>
      <c r="AO6" s="439" t="s">
        <v>78</v>
      </c>
      <c r="AP6" s="440"/>
      <c r="AQ6" s="440"/>
      <c r="AR6" s="440"/>
      <c r="AS6" s="440"/>
      <c r="AT6" s="441"/>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row>
    <row r="7" spans="1:99" ht="15" customHeight="1" x14ac:dyDescent="0.25">
      <c r="A7" s="82"/>
      <c r="B7" s="437"/>
      <c r="C7" s="437"/>
      <c r="D7" s="438"/>
      <c r="E7" s="430"/>
      <c r="F7" s="431"/>
      <c r="G7" s="431"/>
      <c r="H7" s="431"/>
      <c r="I7" s="432"/>
      <c r="J7" s="417"/>
      <c r="K7" s="418"/>
      <c r="L7" s="418"/>
      <c r="M7" s="418"/>
      <c r="N7" s="418"/>
      <c r="O7" s="419"/>
      <c r="P7" s="417"/>
      <c r="Q7" s="418"/>
      <c r="R7" s="418"/>
      <c r="S7" s="418"/>
      <c r="T7" s="418"/>
      <c r="U7" s="419"/>
      <c r="V7" s="417"/>
      <c r="W7" s="418"/>
      <c r="X7" s="418"/>
      <c r="Y7" s="418"/>
      <c r="Z7" s="418"/>
      <c r="AA7" s="419"/>
      <c r="AB7" s="417"/>
      <c r="AC7" s="418"/>
      <c r="AD7" s="418"/>
      <c r="AE7" s="418"/>
      <c r="AF7" s="418"/>
      <c r="AG7" s="419"/>
      <c r="AH7" s="408"/>
      <c r="AI7" s="409"/>
      <c r="AJ7" s="409"/>
      <c r="AK7" s="409"/>
      <c r="AL7" s="409"/>
      <c r="AM7" s="410"/>
      <c r="AN7" s="82"/>
      <c r="AO7" s="442"/>
      <c r="AP7" s="443"/>
      <c r="AQ7" s="443"/>
      <c r="AR7" s="443"/>
      <c r="AS7" s="443"/>
      <c r="AT7" s="444"/>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row>
    <row r="8" spans="1:99" ht="15" customHeight="1" x14ac:dyDescent="0.25">
      <c r="A8" s="82"/>
      <c r="B8" s="437"/>
      <c r="C8" s="437"/>
      <c r="D8" s="438"/>
      <c r="E8" s="430"/>
      <c r="F8" s="431"/>
      <c r="G8" s="431"/>
      <c r="H8" s="431"/>
      <c r="I8" s="432"/>
      <c r="J8" s="417" t="str">
        <f ca="1">IF(AND('Mapa Riesgos FISCALES'!$H$28="Muy Alta",'Mapa Riesgos FISCALES'!$L$28="Leve"),CONCATENATE("R",'Mapa Riesgos FISCALES'!$A$28),"")</f>
        <v/>
      </c>
      <c r="K8" s="418"/>
      <c r="L8" s="418" t="str">
        <f ca="1">IF(AND('Mapa Riesgos FISCALES'!$H$34="Muy Alta",'Mapa Riesgos FISCALES'!$L$34="Leve"),CONCATENATE("R",'Mapa Riesgos FISCALES'!$A$34),"")</f>
        <v/>
      </c>
      <c r="M8" s="418"/>
      <c r="N8" s="418" t="str">
        <f ca="1">IF(AND('Mapa Riesgos FISCALES'!$H$37="Muy Alta",'Mapa Riesgos FISCALES'!$L$37="Leve"),CONCATENATE("R",'Mapa Riesgos FISCALES'!$A$37),"")</f>
        <v/>
      </c>
      <c r="O8" s="419"/>
      <c r="P8" s="417" t="str">
        <f ca="1">IF(AND('Mapa Riesgos FISCALES'!$H$28="Muy Alta",'Mapa Riesgos FISCALES'!$L$28="Menor"),CONCATENATE("R",'Mapa Riesgos FISCALES'!$A$28),"")</f>
        <v/>
      </c>
      <c r="Q8" s="418"/>
      <c r="R8" s="418" t="str">
        <f ca="1">IF(AND('Mapa Riesgos FISCALES'!$H$34="Muy Alta",'Mapa Riesgos FISCALES'!$L$34="Menor"),CONCATENATE("R",'Mapa Riesgos FISCALES'!$A$34),"")</f>
        <v/>
      </c>
      <c r="S8" s="418"/>
      <c r="T8" s="418" t="str">
        <f ca="1">IF(AND('Mapa Riesgos FISCALES'!$H$37="Muy Alta",'Mapa Riesgos FISCALES'!$L$37="Menor"),CONCATENATE("R",'Mapa Riesgos FISCALES'!$A$37),"")</f>
        <v/>
      </c>
      <c r="U8" s="419"/>
      <c r="V8" s="417" t="str">
        <f ca="1">IF(AND('Mapa Riesgos FISCALES'!$H$28="Muy Alta",'Mapa Riesgos FISCALES'!$L$28="Moderado"),CONCATENATE("R",'Mapa Riesgos FISCALES'!$A$28),"")</f>
        <v/>
      </c>
      <c r="W8" s="418"/>
      <c r="X8" s="418" t="str">
        <f ca="1">IF(AND('Mapa Riesgos FISCALES'!$H$34="Muy Alta",'Mapa Riesgos FISCALES'!$L$34="Moderado"),CONCATENATE("R",'Mapa Riesgos FISCALES'!$A$34),"")</f>
        <v/>
      </c>
      <c r="Y8" s="418"/>
      <c r="Z8" s="418" t="str">
        <f ca="1">IF(AND('Mapa Riesgos FISCALES'!$H$37="Muy Alta",'Mapa Riesgos FISCALES'!$L$37="Moderado"),CONCATENATE("R",'Mapa Riesgos FISCALES'!$A$37),"")</f>
        <v/>
      </c>
      <c r="AA8" s="419"/>
      <c r="AB8" s="417" t="str">
        <f ca="1">IF(AND('Mapa Riesgos FISCALES'!$H$28="Muy Alta",'Mapa Riesgos FISCALES'!$L$28="Mayor"),CONCATENATE("R",'Mapa Riesgos FISCALES'!$A$28),"")</f>
        <v/>
      </c>
      <c r="AC8" s="418"/>
      <c r="AD8" s="418" t="str">
        <f ca="1">IF(AND('Mapa Riesgos FISCALES'!$H$34="Muy Alta",'Mapa Riesgos FISCALES'!$L$34="Mayor"),CONCATENATE("R",'Mapa Riesgos FISCALES'!$A$34),"")</f>
        <v/>
      </c>
      <c r="AE8" s="418"/>
      <c r="AF8" s="418" t="str">
        <f ca="1">IF(AND('Mapa Riesgos FISCALES'!$H$37="Muy Alta",'Mapa Riesgos FISCALES'!$L$37="Mayor"),CONCATENATE("R",'Mapa Riesgos FISCALES'!$A$37),"")</f>
        <v/>
      </c>
      <c r="AG8" s="419"/>
      <c r="AH8" s="408" t="str">
        <f ca="1">IF(AND('Mapa Riesgos FISCALES'!$H$28="Muy Alta",'Mapa Riesgos FISCALES'!$L$28="Catastrófico"),CONCATENATE("R",'Mapa Riesgos FISCALES'!$A$28),"")</f>
        <v/>
      </c>
      <c r="AI8" s="409"/>
      <c r="AJ8" s="409" t="str">
        <f ca="1">IF(AND('Mapa Riesgos FISCALES'!$H$34="Muy Alta",'Mapa Riesgos FISCALES'!$L$34="Catastrófico"),CONCATENATE("R",'Mapa Riesgos FISCALES'!$A$34),"")</f>
        <v/>
      </c>
      <c r="AK8" s="409"/>
      <c r="AL8" s="409" t="str">
        <f ca="1">IF(AND('Mapa Riesgos FISCALES'!$H$37="Muy Alta",'Mapa Riesgos FISCALES'!$L$37="Catastrófico"),CONCATENATE("R",'Mapa Riesgos FISCALES'!$A$37),"")</f>
        <v/>
      </c>
      <c r="AM8" s="410"/>
      <c r="AN8" s="82"/>
      <c r="AO8" s="442"/>
      <c r="AP8" s="443"/>
      <c r="AQ8" s="443"/>
      <c r="AR8" s="443"/>
      <c r="AS8" s="443"/>
      <c r="AT8" s="444"/>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row>
    <row r="9" spans="1:99" ht="15" customHeight="1" x14ac:dyDescent="0.25">
      <c r="A9" s="82"/>
      <c r="B9" s="437"/>
      <c r="C9" s="437"/>
      <c r="D9" s="438"/>
      <c r="E9" s="430"/>
      <c r="F9" s="431"/>
      <c r="G9" s="431"/>
      <c r="H9" s="431"/>
      <c r="I9" s="432"/>
      <c r="J9" s="417"/>
      <c r="K9" s="418"/>
      <c r="L9" s="418"/>
      <c r="M9" s="418"/>
      <c r="N9" s="418"/>
      <c r="O9" s="419"/>
      <c r="P9" s="417"/>
      <c r="Q9" s="418"/>
      <c r="R9" s="418"/>
      <c r="S9" s="418"/>
      <c r="T9" s="418"/>
      <c r="U9" s="419"/>
      <c r="V9" s="417"/>
      <c r="W9" s="418"/>
      <c r="X9" s="418"/>
      <c r="Y9" s="418"/>
      <c r="Z9" s="418"/>
      <c r="AA9" s="419"/>
      <c r="AB9" s="417"/>
      <c r="AC9" s="418"/>
      <c r="AD9" s="418"/>
      <c r="AE9" s="418"/>
      <c r="AF9" s="418"/>
      <c r="AG9" s="419"/>
      <c r="AH9" s="408"/>
      <c r="AI9" s="409"/>
      <c r="AJ9" s="409"/>
      <c r="AK9" s="409"/>
      <c r="AL9" s="409"/>
      <c r="AM9" s="410"/>
      <c r="AN9" s="82"/>
      <c r="AO9" s="442"/>
      <c r="AP9" s="443"/>
      <c r="AQ9" s="443"/>
      <c r="AR9" s="443"/>
      <c r="AS9" s="443"/>
      <c r="AT9" s="444"/>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row>
    <row r="10" spans="1:99" ht="15" customHeight="1" x14ac:dyDescent="0.25">
      <c r="A10" s="82"/>
      <c r="B10" s="437"/>
      <c r="C10" s="437"/>
      <c r="D10" s="438"/>
      <c r="E10" s="430"/>
      <c r="F10" s="431"/>
      <c r="G10" s="431"/>
      <c r="H10" s="431"/>
      <c r="I10" s="432"/>
      <c r="J10" s="417" t="str">
        <f ca="1">IF(AND('Mapa Riesgos FISCALES'!$H$43="Muy Alta",'Mapa Riesgos FISCALES'!$L$43="Leve"),CONCATENATE("R",'Mapa Riesgos FISCALES'!$A$43),"")</f>
        <v/>
      </c>
      <c r="K10" s="418"/>
      <c r="L10" s="418" t="str">
        <f ca="1">IF(AND('Mapa Riesgos FISCALES'!$H$49="Muy Alta",'Mapa Riesgos FISCALES'!$L$49="Leve"),CONCATENATE("R",'Mapa Riesgos FISCALES'!$A$49),"")</f>
        <v/>
      </c>
      <c r="M10" s="418"/>
      <c r="N10" s="418" t="str">
        <f>IF(AND('Mapa Riesgos FISCALES'!$H$55="Muy Alta",'Mapa Riesgos FISCALES'!$L$55="Leve"),CONCATENATE("R",'Mapa Riesgos FISCALES'!$A$55),"")</f>
        <v/>
      </c>
      <c r="O10" s="419"/>
      <c r="P10" s="417" t="str">
        <f ca="1">IF(AND('Mapa Riesgos FISCALES'!$H$43="Muy Alta",'Mapa Riesgos FISCALES'!$L$43="Menor"),CONCATENATE("R",'Mapa Riesgos FISCALES'!$A$43),"")</f>
        <v/>
      </c>
      <c r="Q10" s="418"/>
      <c r="R10" s="418" t="str">
        <f ca="1">IF(AND('Mapa Riesgos FISCALES'!$H$49="Muy Alta",'Mapa Riesgos FISCALES'!$L$49="Menor"),CONCATENATE("R",'Mapa Riesgos FISCALES'!$A$49),"")</f>
        <v/>
      </c>
      <c r="S10" s="418"/>
      <c r="T10" s="418" t="str">
        <f>IF(AND('Mapa Riesgos FISCALES'!$H$55="Muy Alta",'Mapa Riesgos FISCALES'!$L$55="Menor"),CONCATENATE("R",'Mapa Riesgos FISCALES'!$A$55),"")</f>
        <v/>
      </c>
      <c r="U10" s="419"/>
      <c r="V10" s="417" t="str">
        <f ca="1">IF(AND('Mapa Riesgos FISCALES'!$H$43="Muy Alta",'Mapa Riesgos FISCALES'!$L$43="Moderado"),CONCATENATE("R",'Mapa Riesgos FISCALES'!$A$43),"")</f>
        <v/>
      </c>
      <c r="W10" s="418"/>
      <c r="X10" s="418" t="str">
        <f ca="1">IF(AND('Mapa Riesgos FISCALES'!$H$49="Muy Alta",'Mapa Riesgos FISCALES'!$L$49="Moderado"),CONCATENATE("R",'Mapa Riesgos FISCALES'!$A$49),"")</f>
        <v/>
      </c>
      <c r="Y10" s="418"/>
      <c r="Z10" s="418" t="str">
        <f>IF(AND('Mapa Riesgos FISCALES'!$H$55="Muy Alta",'Mapa Riesgos FISCALES'!$L$55="Moderado"),CONCATENATE("R",'Mapa Riesgos FISCALES'!$A$55),"")</f>
        <v/>
      </c>
      <c r="AA10" s="419"/>
      <c r="AB10" s="417" t="str">
        <f ca="1">IF(AND('Mapa Riesgos FISCALES'!$H$43="Muy Alta",'Mapa Riesgos FISCALES'!$L$43="Mayor"),CONCATENATE("R",'Mapa Riesgos FISCALES'!$A$43),"")</f>
        <v/>
      </c>
      <c r="AC10" s="418"/>
      <c r="AD10" s="418" t="str">
        <f ca="1">IF(AND('Mapa Riesgos FISCALES'!$H$49="Muy Alta",'Mapa Riesgos FISCALES'!$L$49="Mayor"),CONCATENATE("R",'Mapa Riesgos FISCALES'!$A$49),"")</f>
        <v/>
      </c>
      <c r="AE10" s="418"/>
      <c r="AF10" s="418" t="str">
        <f>IF(AND('Mapa Riesgos FISCALES'!$H$55="Muy Alta",'Mapa Riesgos FISCALES'!$L$55="Mayor"),CONCATENATE("R",'Mapa Riesgos FISCALES'!$A$55),"")</f>
        <v/>
      </c>
      <c r="AG10" s="419"/>
      <c r="AH10" s="408" t="str">
        <f ca="1">IF(AND('Mapa Riesgos FISCALES'!$H$43="Muy Alta",'Mapa Riesgos FISCALES'!$L$43="Catastrófico"),CONCATENATE("R",'Mapa Riesgos FISCALES'!$A$43),"")</f>
        <v/>
      </c>
      <c r="AI10" s="409"/>
      <c r="AJ10" s="409" t="str">
        <f ca="1">IF(AND('Mapa Riesgos FISCALES'!$H$49="Muy Alta",'Mapa Riesgos FISCALES'!$L$49="Catastrófico"),CONCATENATE("R",'Mapa Riesgos FISCALES'!$A$49),"")</f>
        <v/>
      </c>
      <c r="AK10" s="409"/>
      <c r="AL10" s="409" t="str">
        <f>IF(AND('Mapa Riesgos FISCALES'!$H$55="Muy Alta",'Mapa Riesgos FISCALES'!$L$55="Catastrófico"),CONCATENATE("R",'Mapa Riesgos FISCALES'!$A$55),"")</f>
        <v/>
      </c>
      <c r="AM10" s="410"/>
      <c r="AN10" s="82"/>
      <c r="AO10" s="442"/>
      <c r="AP10" s="443"/>
      <c r="AQ10" s="443"/>
      <c r="AR10" s="443"/>
      <c r="AS10" s="443"/>
      <c r="AT10" s="444"/>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row>
    <row r="11" spans="1:99" ht="15" customHeight="1" x14ac:dyDescent="0.25">
      <c r="A11" s="82"/>
      <c r="B11" s="437"/>
      <c r="C11" s="437"/>
      <c r="D11" s="438"/>
      <c r="E11" s="430"/>
      <c r="F11" s="431"/>
      <c r="G11" s="431"/>
      <c r="H11" s="431"/>
      <c r="I11" s="432"/>
      <c r="J11" s="417"/>
      <c r="K11" s="418"/>
      <c r="L11" s="418"/>
      <c r="M11" s="418"/>
      <c r="N11" s="418"/>
      <c r="O11" s="419"/>
      <c r="P11" s="417"/>
      <c r="Q11" s="418"/>
      <c r="R11" s="418"/>
      <c r="S11" s="418"/>
      <c r="T11" s="418"/>
      <c r="U11" s="419"/>
      <c r="V11" s="417"/>
      <c r="W11" s="418"/>
      <c r="X11" s="418"/>
      <c r="Y11" s="418"/>
      <c r="Z11" s="418"/>
      <c r="AA11" s="419"/>
      <c r="AB11" s="417"/>
      <c r="AC11" s="418"/>
      <c r="AD11" s="418"/>
      <c r="AE11" s="418"/>
      <c r="AF11" s="418"/>
      <c r="AG11" s="419"/>
      <c r="AH11" s="408"/>
      <c r="AI11" s="409"/>
      <c r="AJ11" s="409"/>
      <c r="AK11" s="409"/>
      <c r="AL11" s="409"/>
      <c r="AM11" s="410"/>
      <c r="AN11" s="82"/>
      <c r="AO11" s="442"/>
      <c r="AP11" s="443"/>
      <c r="AQ11" s="443"/>
      <c r="AR11" s="443"/>
      <c r="AS11" s="443"/>
      <c r="AT11" s="444"/>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row>
    <row r="12" spans="1:99" ht="15" customHeight="1" x14ac:dyDescent="0.25">
      <c r="A12" s="82"/>
      <c r="B12" s="437"/>
      <c r="C12" s="437"/>
      <c r="D12" s="438"/>
      <c r="E12" s="430"/>
      <c r="F12" s="431"/>
      <c r="G12" s="431"/>
      <c r="H12" s="431"/>
      <c r="I12" s="432"/>
      <c r="J12" s="417" t="str">
        <f ca="1">IF(AND('Mapa Riesgos FISCALES'!$H$61="Muy Alta",'Mapa Riesgos FISCALES'!$L$61="Leve"),CONCATENATE("R",'Mapa Riesgos FISCALES'!$A$61),"")</f>
        <v/>
      </c>
      <c r="K12" s="418"/>
      <c r="L12" s="418" t="str">
        <f>IF(AND('Mapa Riesgos FISCALES'!$H$67="Muy Alta",'Mapa Riesgos FISCALES'!$L$67="Leve"),CONCATENATE("R",'Mapa Riesgos FISCALES'!$A$67),"")</f>
        <v/>
      </c>
      <c r="M12" s="418"/>
      <c r="N12" s="418" t="str">
        <f>IF(AND('Mapa Riesgos FISCALES'!$H$73="Muy Alta",'Mapa Riesgos FISCALES'!$L$73="Leve"),CONCATENATE("R",'Mapa Riesgos FISCALES'!$A$73),"")</f>
        <v/>
      </c>
      <c r="O12" s="419"/>
      <c r="P12" s="417" t="str">
        <f ca="1">IF(AND('Mapa Riesgos FISCALES'!$H$61="Muy Alta",'Mapa Riesgos FISCALES'!$L$61="Menor"),CONCATENATE("R",'Mapa Riesgos FISCALES'!$A$61),"")</f>
        <v/>
      </c>
      <c r="Q12" s="418"/>
      <c r="R12" s="418" t="str">
        <f>IF(AND('Mapa Riesgos FISCALES'!$H$67="Muy Alta",'Mapa Riesgos FISCALES'!$L$67="Menor"),CONCATENATE("R",'Mapa Riesgos FISCALES'!$A$67),"")</f>
        <v/>
      </c>
      <c r="S12" s="418"/>
      <c r="T12" s="418" t="str">
        <f>IF(AND('Mapa Riesgos FISCALES'!$H$73="Muy Alta",'Mapa Riesgos FISCALES'!$L$73="Menor"),CONCATENATE("R",'Mapa Riesgos FISCALES'!$A$73),"")</f>
        <v/>
      </c>
      <c r="U12" s="419"/>
      <c r="V12" s="417" t="str">
        <f ca="1">IF(AND('Mapa Riesgos FISCALES'!$H$61="Muy Alta",'Mapa Riesgos FISCALES'!$L$61="Moderado"),CONCATENATE("R",'Mapa Riesgos FISCALES'!$A$61),"")</f>
        <v/>
      </c>
      <c r="W12" s="418"/>
      <c r="X12" s="418" t="str">
        <f>IF(AND('Mapa Riesgos FISCALES'!$H$67="Muy Alta",'Mapa Riesgos FISCALES'!$L$67="Moderado"),CONCATENATE("R",'Mapa Riesgos FISCALES'!$A$67),"")</f>
        <v/>
      </c>
      <c r="Y12" s="418"/>
      <c r="Z12" s="418" t="str">
        <f>IF(AND('Mapa Riesgos FISCALES'!$H$73="Muy Alta",'Mapa Riesgos FISCALES'!$L$73="Moderado"),CONCATENATE("R",'Mapa Riesgos FISCALES'!$A$73),"")</f>
        <v/>
      </c>
      <c r="AA12" s="419"/>
      <c r="AB12" s="417" t="str">
        <f ca="1">IF(AND('Mapa Riesgos FISCALES'!$H$61="Muy Alta",'Mapa Riesgos FISCALES'!$L$61="Mayor"),CONCATENATE("R",'Mapa Riesgos FISCALES'!$A$61),"")</f>
        <v/>
      </c>
      <c r="AC12" s="418"/>
      <c r="AD12" s="418" t="str">
        <f>IF(AND('Mapa Riesgos FISCALES'!$H$67="Muy Alta",'Mapa Riesgos FISCALES'!$L$67="Mayor"),CONCATENATE("R",'Mapa Riesgos FISCALES'!$A$67),"")</f>
        <v/>
      </c>
      <c r="AE12" s="418"/>
      <c r="AF12" s="418" t="str">
        <f>IF(AND('Mapa Riesgos FISCALES'!$H$73="Muy Alta",'Mapa Riesgos FISCALES'!$L$73="Mayor"),CONCATENATE("R",'Mapa Riesgos FISCALES'!$A$73),"")</f>
        <v/>
      </c>
      <c r="AG12" s="419"/>
      <c r="AH12" s="408" t="str">
        <f ca="1">IF(AND('Mapa Riesgos FISCALES'!$H$61="Muy Alta",'Mapa Riesgos FISCALES'!$L$61="Catastrófico"),CONCATENATE("R",'Mapa Riesgos FISCALES'!$A$61),"")</f>
        <v/>
      </c>
      <c r="AI12" s="409"/>
      <c r="AJ12" s="409" t="str">
        <f>IF(AND('Mapa Riesgos FISCALES'!$H$67="Muy Alta",'Mapa Riesgos FISCALES'!$L$67="Catastrófico"),CONCATENATE("R",'Mapa Riesgos FISCALES'!$A$67),"")</f>
        <v/>
      </c>
      <c r="AK12" s="409"/>
      <c r="AL12" s="409" t="str">
        <f>IF(AND('Mapa Riesgos FISCALES'!$H$73="Muy Alta",'Mapa Riesgos FISCALES'!$L$73="Catastrófico"),CONCATENATE("R",'Mapa Riesgos FISCALES'!$A$73),"")</f>
        <v/>
      </c>
      <c r="AM12" s="410"/>
      <c r="AN12" s="82"/>
      <c r="AO12" s="442"/>
      <c r="AP12" s="443"/>
      <c r="AQ12" s="443"/>
      <c r="AR12" s="443"/>
      <c r="AS12" s="443"/>
      <c r="AT12" s="444"/>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row>
    <row r="13" spans="1:99" ht="15.75" customHeight="1" thickBot="1" x14ac:dyDescent="0.3">
      <c r="A13" s="82"/>
      <c r="B13" s="437"/>
      <c r="C13" s="437"/>
      <c r="D13" s="438"/>
      <c r="E13" s="433"/>
      <c r="F13" s="434"/>
      <c r="G13" s="434"/>
      <c r="H13" s="434"/>
      <c r="I13" s="435"/>
      <c r="J13" s="417"/>
      <c r="K13" s="418"/>
      <c r="L13" s="418"/>
      <c r="M13" s="418"/>
      <c r="N13" s="418"/>
      <c r="O13" s="419"/>
      <c r="P13" s="417"/>
      <c r="Q13" s="418"/>
      <c r="R13" s="418"/>
      <c r="S13" s="418"/>
      <c r="T13" s="418"/>
      <c r="U13" s="419"/>
      <c r="V13" s="417"/>
      <c r="W13" s="418"/>
      <c r="X13" s="418"/>
      <c r="Y13" s="418"/>
      <c r="Z13" s="418"/>
      <c r="AA13" s="419"/>
      <c r="AB13" s="417"/>
      <c r="AC13" s="418"/>
      <c r="AD13" s="418"/>
      <c r="AE13" s="418"/>
      <c r="AF13" s="418"/>
      <c r="AG13" s="419"/>
      <c r="AH13" s="411"/>
      <c r="AI13" s="412"/>
      <c r="AJ13" s="412"/>
      <c r="AK13" s="412"/>
      <c r="AL13" s="412"/>
      <c r="AM13" s="413"/>
      <c r="AN13" s="82"/>
      <c r="AO13" s="445"/>
      <c r="AP13" s="446"/>
      <c r="AQ13" s="446"/>
      <c r="AR13" s="446"/>
      <c r="AS13" s="446"/>
      <c r="AT13" s="447"/>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row>
    <row r="14" spans="1:99" ht="15" customHeight="1" x14ac:dyDescent="0.25">
      <c r="A14" s="82"/>
      <c r="B14" s="437"/>
      <c r="C14" s="437"/>
      <c r="D14" s="438"/>
      <c r="E14" s="427" t="s">
        <v>114</v>
      </c>
      <c r="F14" s="428"/>
      <c r="G14" s="428"/>
      <c r="H14" s="428"/>
      <c r="I14" s="428"/>
      <c r="J14" s="405" t="str">
        <f ca="1">IF(AND('Mapa Riesgos FISCALES'!$H$10="Alta",'Mapa Riesgos FISCALES'!$L$10="Leve"),CONCATENATE("R",'Mapa Riesgos FISCALES'!$A$10),"")</f>
        <v/>
      </c>
      <c r="K14" s="406"/>
      <c r="L14" s="406" t="str">
        <f ca="1">IF(AND('Mapa Riesgos FISCALES'!$H$16="Alta",'Mapa Riesgos FISCALES'!$L$16="Leve"),CONCATENATE("R",'Mapa Riesgos FISCALES'!$A$16),"")</f>
        <v/>
      </c>
      <c r="M14" s="406"/>
      <c r="N14" s="406" t="str">
        <f ca="1">IF(AND('Mapa Riesgos FISCALES'!$H$22="Alta",'Mapa Riesgos FISCALES'!$L$22="Leve"),CONCATENATE("R",'Mapa Riesgos FISCALES'!$A$22),"")</f>
        <v/>
      </c>
      <c r="O14" s="407"/>
      <c r="P14" s="405" t="str">
        <f ca="1">IF(AND('Mapa Riesgos FISCALES'!$H$10="Alta",'Mapa Riesgos FISCALES'!$L$10="Menor"),CONCATENATE("R",'Mapa Riesgos FISCALES'!$A$10),"")</f>
        <v/>
      </c>
      <c r="Q14" s="406"/>
      <c r="R14" s="406" t="str">
        <f ca="1">IF(AND('Mapa Riesgos FISCALES'!$H$16="Alta",'Mapa Riesgos FISCALES'!$L$16="Menor"),CONCATENATE("R",'Mapa Riesgos FISCALES'!$A$16),"")</f>
        <v/>
      </c>
      <c r="S14" s="406"/>
      <c r="T14" s="406" t="str">
        <f ca="1">IF(AND('Mapa Riesgos FISCALES'!$H$22="Alta",'Mapa Riesgos FISCALES'!$L$22="Menor"),CONCATENATE("R",'Mapa Riesgos FISCALES'!$A$22),"")</f>
        <v/>
      </c>
      <c r="U14" s="407"/>
      <c r="V14" s="423" t="str">
        <f ca="1">IF(AND('Mapa Riesgos FISCALES'!$H$10="Alta",'Mapa Riesgos FISCALES'!$L$10="Moderado"),CONCATENATE("R",'Mapa Riesgos FISCALES'!$A$10),"")</f>
        <v/>
      </c>
      <c r="W14" s="424"/>
      <c r="X14" s="424" t="str">
        <f ca="1">IF(AND('Mapa Riesgos FISCALES'!$H$16="Alta",'Mapa Riesgos FISCALES'!$L$16="Moderado"),CONCATENATE("R",'Mapa Riesgos FISCALES'!$A$16),"")</f>
        <v/>
      </c>
      <c r="Y14" s="424"/>
      <c r="Z14" s="424" t="str">
        <f ca="1">IF(AND('Mapa Riesgos FISCALES'!$H$22="Alta",'Mapa Riesgos FISCALES'!$L$22="Moderado"),CONCATENATE("R",'Mapa Riesgos FISCALES'!$A$22),"")</f>
        <v/>
      </c>
      <c r="AA14" s="425"/>
      <c r="AB14" s="423" t="str">
        <f ca="1">IF(AND('Mapa Riesgos FISCALES'!$H$10="Alta",'Mapa Riesgos FISCALES'!$L$10="Mayor"),CONCATENATE("R",'Mapa Riesgos FISCALES'!$A$10),"")</f>
        <v/>
      </c>
      <c r="AC14" s="424"/>
      <c r="AD14" s="424" t="str">
        <f ca="1">IF(AND('Mapa Riesgos FISCALES'!$H$16="Alta",'Mapa Riesgos FISCALES'!$L$16="Mayor"),CONCATENATE("R",'Mapa Riesgos FISCALES'!$A$16),"")</f>
        <v/>
      </c>
      <c r="AE14" s="424"/>
      <c r="AF14" s="424" t="str">
        <f ca="1">IF(AND('Mapa Riesgos FISCALES'!$H$22="Alta",'Mapa Riesgos FISCALES'!$L$22="Mayor"),CONCATENATE("R",'Mapa Riesgos FISCALES'!$A$22),"")</f>
        <v/>
      </c>
      <c r="AG14" s="425"/>
      <c r="AH14" s="414" t="str">
        <f ca="1">IF(AND('Mapa Riesgos FISCALES'!$H$10="Alta",'Mapa Riesgos FISCALES'!$L$10="Catastrófico"),CONCATENATE("R",'Mapa Riesgos FISCALES'!$A$10),"")</f>
        <v/>
      </c>
      <c r="AI14" s="415"/>
      <c r="AJ14" s="415" t="str">
        <f ca="1">IF(AND('Mapa Riesgos FISCALES'!$H$16="Alta",'Mapa Riesgos FISCALES'!$L$16="Catastrófico"),CONCATENATE("R",'Mapa Riesgos FISCALES'!$A$16),"")</f>
        <v/>
      </c>
      <c r="AK14" s="415"/>
      <c r="AL14" s="415" t="str">
        <f ca="1">IF(AND('Mapa Riesgos FISCALES'!$H$22="Alta",'Mapa Riesgos FISCALES'!$L$22="Catastrófico"),CONCATENATE("R",'Mapa Riesgos FISCALES'!$A$22),"")</f>
        <v/>
      </c>
      <c r="AM14" s="416"/>
      <c r="AN14" s="82"/>
      <c r="AO14" s="448" t="s">
        <v>79</v>
      </c>
      <c r="AP14" s="449"/>
      <c r="AQ14" s="449"/>
      <c r="AR14" s="449"/>
      <c r="AS14" s="449"/>
      <c r="AT14" s="450"/>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row>
    <row r="15" spans="1:99" ht="15" customHeight="1" x14ac:dyDescent="0.25">
      <c r="A15" s="82"/>
      <c r="B15" s="437"/>
      <c r="C15" s="437"/>
      <c r="D15" s="438"/>
      <c r="E15" s="430"/>
      <c r="F15" s="431"/>
      <c r="G15" s="431"/>
      <c r="H15" s="431"/>
      <c r="I15" s="431"/>
      <c r="J15" s="399"/>
      <c r="K15" s="400"/>
      <c r="L15" s="400"/>
      <c r="M15" s="400"/>
      <c r="N15" s="400"/>
      <c r="O15" s="401"/>
      <c r="P15" s="399"/>
      <c r="Q15" s="400"/>
      <c r="R15" s="400"/>
      <c r="S15" s="400"/>
      <c r="T15" s="400"/>
      <c r="U15" s="401"/>
      <c r="V15" s="417"/>
      <c r="W15" s="418"/>
      <c r="X15" s="418"/>
      <c r="Y15" s="418"/>
      <c r="Z15" s="418"/>
      <c r="AA15" s="419"/>
      <c r="AB15" s="417"/>
      <c r="AC15" s="418"/>
      <c r="AD15" s="418"/>
      <c r="AE15" s="418"/>
      <c r="AF15" s="418"/>
      <c r="AG15" s="419"/>
      <c r="AH15" s="408"/>
      <c r="AI15" s="409"/>
      <c r="AJ15" s="409"/>
      <c r="AK15" s="409"/>
      <c r="AL15" s="409"/>
      <c r="AM15" s="410"/>
      <c r="AN15" s="82"/>
      <c r="AO15" s="451"/>
      <c r="AP15" s="452"/>
      <c r="AQ15" s="452"/>
      <c r="AR15" s="452"/>
      <c r="AS15" s="452"/>
      <c r="AT15" s="453"/>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row>
    <row r="16" spans="1:99" ht="15" customHeight="1" x14ac:dyDescent="0.25">
      <c r="A16" s="82"/>
      <c r="B16" s="437"/>
      <c r="C16" s="437"/>
      <c r="D16" s="438"/>
      <c r="E16" s="430"/>
      <c r="F16" s="431"/>
      <c r="G16" s="431"/>
      <c r="H16" s="431"/>
      <c r="I16" s="431"/>
      <c r="J16" s="399" t="str">
        <f ca="1">IF(AND('Mapa Riesgos FISCALES'!$H$28="Alta",'Mapa Riesgos FISCALES'!$L$28="Leve"),CONCATENATE("R",'Mapa Riesgos FISCALES'!$A$28),"")</f>
        <v/>
      </c>
      <c r="K16" s="400"/>
      <c r="L16" s="400" t="str">
        <f ca="1">IF(AND('Mapa Riesgos FISCALES'!$H$34="Alta",'Mapa Riesgos FISCALES'!$L$34="Leve"),CONCATENATE("R",'Mapa Riesgos FISCALES'!$A$34),"")</f>
        <v/>
      </c>
      <c r="M16" s="400"/>
      <c r="N16" s="400" t="str">
        <f ca="1">IF(AND('Mapa Riesgos FISCALES'!$H$37="Alta",'Mapa Riesgos FISCALES'!$L$37="Leve"),CONCATENATE("R",'Mapa Riesgos FISCALES'!$A$37),"")</f>
        <v/>
      </c>
      <c r="O16" s="401"/>
      <c r="P16" s="399" t="str">
        <f ca="1">IF(AND('Mapa Riesgos FISCALES'!$H$28="Alta",'Mapa Riesgos FISCALES'!$L$28="Menor"),CONCATENATE("R",'Mapa Riesgos FISCALES'!$A$28),"")</f>
        <v/>
      </c>
      <c r="Q16" s="400"/>
      <c r="R16" s="400" t="str">
        <f ca="1">IF(AND('Mapa Riesgos FISCALES'!$H$34="Alta",'Mapa Riesgos FISCALES'!$L$34="Menor"),CONCATENATE("R",'Mapa Riesgos FISCALES'!$A$34),"")</f>
        <v/>
      </c>
      <c r="S16" s="400"/>
      <c r="T16" s="400" t="str">
        <f ca="1">IF(AND('Mapa Riesgos FISCALES'!$H$37="Alta",'Mapa Riesgos FISCALES'!$L$37="Menor"),CONCATENATE("R",'Mapa Riesgos FISCALES'!$A$37),"")</f>
        <v/>
      </c>
      <c r="U16" s="401"/>
      <c r="V16" s="417" t="str">
        <f ca="1">IF(AND('Mapa Riesgos FISCALES'!$H$28="Alta",'Mapa Riesgos FISCALES'!$L$28="Moderado"),CONCATENATE("R",'Mapa Riesgos FISCALES'!$A$28),"")</f>
        <v/>
      </c>
      <c r="W16" s="418"/>
      <c r="X16" s="418" t="str">
        <f ca="1">IF(AND('Mapa Riesgos FISCALES'!$H$34="Alta",'Mapa Riesgos FISCALES'!$L$34="Moderado"),CONCATENATE("R",'Mapa Riesgos FISCALES'!$A$34),"")</f>
        <v/>
      </c>
      <c r="Y16" s="418"/>
      <c r="Z16" s="418" t="str">
        <f ca="1">IF(AND('Mapa Riesgos FISCALES'!$H$37="Alta",'Mapa Riesgos FISCALES'!$L$37="Moderado"),CONCATENATE("R",'Mapa Riesgos FISCALES'!$A$37),"")</f>
        <v/>
      </c>
      <c r="AA16" s="419"/>
      <c r="AB16" s="417" t="str">
        <f ca="1">IF(AND('Mapa Riesgos FISCALES'!$H$28="Alta",'Mapa Riesgos FISCALES'!$L$28="Mayor"),CONCATENATE("R",'Mapa Riesgos FISCALES'!$A$28),"")</f>
        <v/>
      </c>
      <c r="AC16" s="418"/>
      <c r="AD16" s="418" t="str">
        <f ca="1">IF(AND('Mapa Riesgos FISCALES'!$H$34="Alta",'Mapa Riesgos FISCALES'!$L$34="Mayor"),CONCATENATE("R",'Mapa Riesgos FISCALES'!$A$34),"")</f>
        <v/>
      </c>
      <c r="AE16" s="418"/>
      <c r="AF16" s="418" t="str">
        <f ca="1">IF(AND('Mapa Riesgos FISCALES'!$H$37="Alta",'Mapa Riesgos FISCALES'!$L$37="Mayor"),CONCATENATE("R",'Mapa Riesgos FISCALES'!$A$37),"")</f>
        <v/>
      </c>
      <c r="AG16" s="419"/>
      <c r="AH16" s="408" t="str">
        <f ca="1">IF(AND('Mapa Riesgos FISCALES'!$H$28="Alta",'Mapa Riesgos FISCALES'!$L$28="Catastrófico"),CONCATENATE("R",'Mapa Riesgos FISCALES'!$A$28),"")</f>
        <v/>
      </c>
      <c r="AI16" s="409"/>
      <c r="AJ16" s="409" t="str">
        <f ca="1">IF(AND('Mapa Riesgos FISCALES'!$H$34="Alta",'Mapa Riesgos FISCALES'!$L$34="Catastrófico"),CONCATENATE("R",'Mapa Riesgos FISCALES'!$A$34),"")</f>
        <v/>
      </c>
      <c r="AK16" s="409"/>
      <c r="AL16" s="409" t="str">
        <f ca="1">IF(AND('Mapa Riesgos FISCALES'!$H$37="Alta",'Mapa Riesgos FISCALES'!$L$37="Catastrófico"),CONCATENATE("R",'Mapa Riesgos FISCALES'!$A$37),"")</f>
        <v/>
      </c>
      <c r="AM16" s="410"/>
      <c r="AN16" s="82"/>
      <c r="AO16" s="451"/>
      <c r="AP16" s="452"/>
      <c r="AQ16" s="452"/>
      <c r="AR16" s="452"/>
      <c r="AS16" s="452"/>
      <c r="AT16" s="453"/>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row>
    <row r="17" spans="1:80" ht="15" customHeight="1" x14ac:dyDescent="0.25">
      <c r="A17" s="82"/>
      <c r="B17" s="437"/>
      <c r="C17" s="437"/>
      <c r="D17" s="438"/>
      <c r="E17" s="430"/>
      <c r="F17" s="431"/>
      <c r="G17" s="431"/>
      <c r="H17" s="431"/>
      <c r="I17" s="431"/>
      <c r="J17" s="399"/>
      <c r="K17" s="400"/>
      <c r="L17" s="400"/>
      <c r="M17" s="400"/>
      <c r="N17" s="400"/>
      <c r="O17" s="401"/>
      <c r="P17" s="399"/>
      <c r="Q17" s="400"/>
      <c r="R17" s="400"/>
      <c r="S17" s="400"/>
      <c r="T17" s="400"/>
      <c r="U17" s="401"/>
      <c r="V17" s="417"/>
      <c r="W17" s="418"/>
      <c r="X17" s="418"/>
      <c r="Y17" s="418"/>
      <c r="Z17" s="418"/>
      <c r="AA17" s="419"/>
      <c r="AB17" s="417"/>
      <c r="AC17" s="418"/>
      <c r="AD17" s="418"/>
      <c r="AE17" s="418"/>
      <c r="AF17" s="418"/>
      <c r="AG17" s="419"/>
      <c r="AH17" s="408"/>
      <c r="AI17" s="409"/>
      <c r="AJ17" s="409"/>
      <c r="AK17" s="409"/>
      <c r="AL17" s="409"/>
      <c r="AM17" s="410"/>
      <c r="AN17" s="82"/>
      <c r="AO17" s="451"/>
      <c r="AP17" s="452"/>
      <c r="AQ17" s="452"/>
      <c r="AR17" s="452"/>
      <c r="AS17" s="452"/>
      <c r="AT17" s="453"/>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row>
    <row r="18" spans="1:80" ht="15" customHeight="1" x14ac:dyDescent="0.25">
      <c r="A18" s="82"/>
      <c r="B18" s="437"/>
      <c r="C18" s="437"/>
      <c r="D18" s="438"/>
      <c r="E18" s="430"/>
      <c r="F18" s="431"/>
      <c r="G18" s="431"/>
      <c r="H18" s="431"/>
      <c r="I18" s="431"/>
      <c r="J18" s="399" t="str">
        <f ca="1">IF(AND('Mapa Riesgos FISCALES'!$H$43="Alta",'Mapa Riesgos FISCALES'!$L$43="Leve"),CONCATENATE("R",'Mapa Riesgos FISCALES'!$A$43),"")</f>
        <v/>
      </c>
      <c r="K18" s="400"/>
      <c r="L18" s="400" t="str">
        <f ca="1">IF(AND('Mapa Riesgos FISCALES'!$H$49="Alta",'Mapa Riesgos FISCALES'!$L$49="Leve"),CONCATENATE("R",'Mapa Riesgos FISCALES'!$A$49),"")</f>
        <v/>
      </c>
      <c r="M18" s="400"/>
      <c r="N18" s="400" t="str">
        <f>IF(AND('Mapa Riesgos FISCALES'!$H$55="Alta",'Mapa Riesgos FISCALES'!$L$55="Leve"),CONCATENATE("R",'Mapa Riesgos FISCALES'!$A$55),"")</f>
        <v/>
      </c>
      <c r="O18" s="401"/>
      <c r="P18" s="399" t="str">
        <f ca="1">IF(AND('Mapa Riesgos FISCALES'!$H$43="Alta",'Mapa Riesgos FISCALES'!$L$43="Menor"),CONCATENATE("R",'Mapa Riesgos FISCALES'!$A$43),"")</f>
        <v/>
      </c>
      <c r="Q18" s="400"/>
      <c r="R18" s="400" t="str">
        <f ca="1">IF(AND('Mapa Riesgos FISCALES'!$H$49="Alta",'Mapa Riesgos FISCALES'!$L$49="Menor"),CONCATENATE("R",'Mapa Riesgos FISCALES'!$A$49),"")</f>
        <v/>
      </c>
      <c r="S18" s="400"/>
      <c r="T18" s="400" t="str">
        <f>IF(AND('Mapa Riesgos FISCALES'!$H$55="Alta",'Mapa Riesgos FISCALES'!$L$55="Menor"),CONCATENATE("R",'Mapa Riesgos FISCALES'!$A$55),"")</f>
        <v/>
      </c>
      <c r="U18" s="401"/>
      <c r="V18" s="417" t="str">
        <f ca="1">IF(AND('Mapa Riesgos FISCALES'!$H$43="Alta",'Mapa Riesgos FISCALES'!$L$43="Moderado"),CONCATENATE("R",'Mapa Riesgos FISCALES'!$A$43),"")</f>
        <v/>
      </c>
      <c r="W18" s="418"/>
      <c r="X18" s="418" t="str">
        <f ca="1">IF(AND('Mapa Riesgos FISCALES'!$H$49="Alta",'Mapa Riesgos FISCALES'!$L$49="Moderado"),CONCATENATE("R",'Mapa Riesgos FISCALES'!$A$49),"")</f>
        <v/>
      </c>
      <c r="Y18" s="418"/>
      <c r="Z18" s="418" t="str">
        <f>IF(AND('Mapa Riesgos FISCALES'!$H$55="Alta",'Mapa Riesgos FISCALES'!$L$55="Moderado"),CONCATENATE("R",'Mapa Riesgos FISCALES'!$A$55),"")</f>
        <v/>
      </c>
      <c r="AA18" s="419"/>
      <c r="AB18" s="417" t="str">
        <f ca="1">IF(AND('Mapa Riesgos FISCALES'!$H$43="Alta",'Mapa Riesgos FISCALES'!$L$43="Mayor"),CONCATENATE("R",'Mapa Riesgos FISCALES'!$A$43),"")</f>
        <v/>
      </c>
      <c r="AC18" s="418"/>
      <c r="AD18" s="418" t="str">
        <f ca="1">IF(AND('Mapa Riesgos FISCALES'!$H$49="Alta",'Mapa Riesgos FISCALES'!$L$49="Mayor"),CONCATENATE("R",'Mapa Riesgos FISCALES'!$A$49),"")</f>
        <v/>
      </c>
      <c r="AE18" s="418"/>
      <c r="AF18" s="418" t="str">
        <f>IF(AND('Mapa Riesgos FISCALES'!$H$55="Alta",'Mapa Riesgos FISCALES'!$L$55="Mayor"),CONCATENATE("R",'Mapa Riesgos FISCALES'!$A$55),"")</f>
        <v/>
      </c>
      <c r="AG18" s="419"/>
      <c r="AH18" s="408" t="str">
        <f ca="1">IF(AND('Mapa Riesgos FISCALES'!$H$43="Alta",'Mapa Riesgos FISCALES'!$L$43="Catastrófico"),CONCATENATE("R",'Mapa Riesgos FISCALES'!$A$43),"")</f>
        <v/>
      </c>
      <c r="AI18" s="409"/>
      <c r="AJ18" s="409" t="str">
        <f ca="1">IF(AND('Mapa Riesgos FISCALES'!$H$49="Alta",'Mapa Riesgos FISCALES'!$L$49="Catastrófico"),CONCATENATE("R",'Mapa Riesgos FISCALES'!$A$49),"")</f>
        <v/>
      </c>
      <c r="AK18" s="409"/>
      <c r="AL18" s="409" t="str">
        <f>IF(AND('Mapa Riesgos FISCALES'!$H$55="Alta",'Mapa Riesgos FISCALES'!$L$55="Catastrófico"),CONCATENATE("R",'Mapa Riesgos FISCALES'!$A$55),"")</f>
        <v/>
      </c>
      <c r="AM18" s="410"/>
      <c r="AN18" s="82"/>
      <c r="AO18" s="451"/>
      <c r="AP18" s="452"/>
      <c r="AQ18" s="452"/>
      <c r="AR18" s="452"/>
      <c r="AS18" s="452"/>
      <c r="AT18" s="453"/>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row>
    <row r="19" spans="1:80" ht="15" customHeight="1" x14ac:dyDescent="0.25">
      <c r="A19" s="82"/>
      <c r="B19" s="437"/>
      <c r="C19" s="437"/>
      <c r="D19" s="438"/>
      <c r="E19" s="430"/>
      <c r="F19" s="431"/>
      <c r="G19" s="431"/>
      <c r="H19" s="431"/>
      <c r="I19" s="431"/>
      <c r="J19" s="399"/>
      <c r="K19" s="400"/>
      <c r="L19" s="400"/>
      <c r="M19" s="400"/>
      <c r="N19" s="400"/>
      <c r="O19" s="401"/>
      <c r="P19" s="399"/>
      <c r="Q19" s="400"/>
      <c r="R19" s="400"/>
      <c r="S19" s="400"/>
      <c r="T19" s="400"/>
      <c r="U19" s="401"/>
      <c r="V19" s="417"/>
      <c r="W19" s="418"/>
      <c r="X19" s="418"/>
      <c r="Y19" s="418"/>
      <c r="Z19" s="418"/>
      <c r="AA19" s="419"/>
      <c r="AB19" s="417"/>
      <c r="AC19" s="418"/>
      <c r="AD19" s="418"/>
      <c r="AE19" s="418"/>
      <c r="AF19" s="418"/>
      <c r="AG19" s="419"/>
      <c r="AH19" s="408"/>
      <c r="AI19" s="409"/>
      <c r="AJ19" s="409"/>
      <c r="AK19" s="409"/>
      <c r="AL19" s="409"/>
      <c r="AM19" s="410"/>
      <c r="AN19" s="82"/>
      <c r="AO19" s="451"/>
      <c r="AP19" s="452"/>
      <c r="AQ19" s="452"/>
      <c r="AR19" s="452"/>
      <c r="AS19" s="452"/>
      <c r="AT19" s="453"/>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row>
    <row r="20" spans="1:80" ht="15" customHeight="1" x14ac:dyDescent="0.25">
      <c r="A20" s="82"/>
      <c r="B20" s="437"/>
      <c r="C20" s="437"/>
      <c r="D20" s="438"/>
      <c r="E20" s="430"/>
      <c r="F20" s="431"/>
      <c r="G20" s="431"/>
      <c r="H20" s="431"/>
      <c r="I20" s="431"/>
      <c r="J20" s="399" t="str">
        <f ca="1">IF(AND('Mapa Riesgos FISCALES'!$H$61="Alta",'Mapa Riesgos FISCALES'!$L$61="Leve"),CONCATENATE("R",'Mapa Riesgos FISCALES'!$A$61),"")</f>
        <v/>
      </c>
      <c r="K20" s="400"/>
      <c r="L20" s="400" t="str">
        <f>IF(AND('Mapa Riesgos FISCALES'!$H$67="Alta",'Mapa Riesgos FISCALES'!$L$67="Leve"),CONCATENATE("R",'Mapa Riesgos FISCALES'!$A$67),"")</f>
        <v/>
      </c>
      <c r="M20" s="400"/>
      <c r="N20" s="400" t="str">
        <f>IF(AND('Mapa Riesgos FISCALES'!$H$73="Alta",'Mapa Riesgos FISCALES'!$L$73="Leve"),CONCATENATE("R",'Mapa Riesgos FISCALES'!$A$73),"")</f>
        <v/>
      </c>
      <c r="O20" s="401"/>
      <c r="P20" s="399" t="str">
        <f ca="1">IF(AND('Mapa Riesgos FISCALES'!$H$61="Alta",'Mapa Riesgos FISCALES'!$L$61="Menor"),CONCATENATE("R",'Mapa Riesgos FISCALES'!$A$61),"")</f>
        <v/>
      </c>
      <c r="Q20" s="400"/>
      <c r="R20" s="400" t="str">
        <f>IF(AND('Mapa Riesgos FISCALES'!$H$67="Alta",'Mapa Riesgos FISCALES'!$L$67="Menor"),CONCATENATE("R",'Mapa Riesgos FISCALES'!$A$67),"")</f>
        <v/>
      </c>
      <c r="S20" s="400"/>
      <c r="T20" s="400" t="str">
        <f>IF(AND('Mapa Riesgos FISCALES'!$H$73="Alta",'Mapa Riesgos FISCALES'!$L$73="Menor"),CONCATENATE("R",'Mapa Riesgos FISCALES'!$A$73),"")</f>
        <v/>
      </c>
      <c r="U20" s="401"/>
      <c r="V20" s="417" t="str">
        <f ca="1">IF(AND('Mapa Riesgos FISCALES'!$H$61="Alta",'Mapa Riesgos FISCALES'!$L$61="Moderado"),CONCATENATE("R",'Mapa Riesgos FISCALES'!$A$61),"")</f>
        <v/>
      </c>
      <c r="W20" s="418"/>
      <c r="X20" s="418" t="str">
        <f>IF(AND('Mapa Riesgos FISCALES'!$H$67="Alta",'Mapa Riesgos FISCALES'!$L$67="Moderado"),CONCATENATE("R",'Mapa Riesgos FISCALES'!$A$67),"")</f>
        <v/>
      </c>
      <c r="Y20" s="418"/>
      <c r="Z20" s="418" t="str">
        <f>IF(AND('Mapa Riesgos FISCALES'!$H$73="Alta",'Mapa Riesgos FISCALES'!$L$73="Moderado"),CONCATENATE("R",'Mapa Riesgos FISCALES'!$A$73),"")</f>
        <v/>
      </c>
      <c r="AA20" s="419"/>
      <c r="AB20" s="417" t="str">
        <f ca="1">IF(AND('Mapa Riesgos FISCALES'!$H$61="Alta",'Mapa Riesgos FISCALES'!$L$61="Mayor"),CONCATENATE("R",'Mapa Riesgos FISCALES'!$A$61),"")</f>
        <v/>
      </c>
      <c r="AC20" s="418"/>
      <c r="AD20" s="418" t="str">
        <f>IF(AND('Mapa Riesgos FISCALES'!$H$67="Alta",'Mapa Riesgos FISCALES'!$L$67="Mayor"),CONCATENATE("R",'Mapa Riesgos FISCALES'!$A$67),"")</f>
        <v/>
      </c>
      <c r="AE20" s="418"/>
      <c r="AF20" s="418" t="str">
        <f>IF(AND('Mapa Riesgos FISCALES'!$H$73="Alta",'Mapa Riesgos FISCALES'!$L$73="Mayor"),CONCATENATE("R",'Mapa Riesgos FISCALES'!$A$73),"")</f>
        <v/>
      </c>
      <c r="AG20" s="419"/>
      <c r="AH20" s="408" t="str">
        <f ca="1">IF(AND('Mapa Riesgos FISCALES'!$H$61="Alta",'Mapa Riesgos FISCALES'!$L$61="Catastrófico"),CONCATENATE("R",'Mapa Riesgos FISCALES'!$A$61),"")</f>
        <v/>
      </c>
      <c r="AI20" s="409"/>
      <c r="AJ20" s="409" t="str">
        <f>IF(AND('Mapa Riesgos FISCALES'!$H$67="Alta",'Mapa Riesgos FISCALES'!$L$67="Catastrófico"),CONCATENATE("R",'Mapa Riesgos FISCALES'!$A$67),"")</f>
        <v/>
      </c>
      <c r="AK20" s="409"/>
      <c r="AL20" s="409" t="str">
        <f>IF(AND('Mapa Riesgos FISCALES'!$H$73="Alta",'Mapa Riesgos FISCALES'!$L$73="Catastrófico"),CONCATENATE("R",'Mapa Riesgos FISCALES'!$A$73),"")</f>
        <v/>
      </c>
      <c r="AM20" s="410"/>
      <c r="AN20" s="82"/>
      <c r="AO20" s="451"/>
      <c r="AP20" s="452"/>
      <c r="AQ20" s="452"/>
      <c r="AR20" s="452"/>
      <c r="AS20" s="452"/>
      <c r="AT20" s="453"/>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c r="BY20" s="82"/>
      <c r="BZ20" s="82"/>
      <c r="CA20" s="82"/>
      <c r="CB20" s="82"/>
    </row>
    <row r="21" spans="1:80" ht="15.75" customHeight="1" thickBot="1" x14ac:dyDescent="0.3">
      <c r="A21" s="82"/>
      <c r="B21" s="437"/>
      <c r="C21" s="437"/>
      <c r="D21" s="438"/>
      <c r="E21" s="433"/>
      <c r="F21" s="434"/>
      <c r="G21" s="434"/>
      <c r="H21" s="434"/>
      <c r="I21" s="434"/>
      <c r="J21" s="402"/>
      <c r="K21" s="403"/>
      <c r="L21" s="403"/>
      <c r="M21" s="403"/>
      <c r="N21" s="403"/>
      <c r="O21" s="404"/>
      <c r="P21" s="402"/>
      <c r="Q21" s="403"/>
      <c r="R21" s="403"/>
      <c r="S21" s="403"/>
      <c r="T21" s="403"/>
      <c r="U21" s="404"/>
      <c r="V21" s="420"/>
      <c r="W21" s="421"/>
      <c r="X21" s="421"/>
      <c r="Y21" s="421"/>
      <c r="Z21" s="421"/>
      <c r="AA21" s="422"/>
      <c r="AB21" s="420"/>
      <c r="AC21" s="421"/>
      <c r="AD21" s="421"/>
      <c r="AE21" s="421"/>
      <c r="AF21" s="421"/>
      <c r="AG21" s="422"/>
      <c r="AH21" s="411"/>
      <c r="AI21" s="412"/>
      <c r="AJ21" s="412"/>
      <c r="AK21" s="412"/>
      <c r="AL21" s="412"/>
      <c r="AM21" s="413"/>
      <c r="AN21" s="82"/>
      <c r="AO21" s="454"/>
      <c r="AP21" s="455"/>
      <c r="AQ21" s="455"/>
      <c r="AR21" s="455"/>
      <c r="AS21" s="455"/>
      <c r="AT21" s="456"/>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row>
    <row r="22" spans="1:80" x14ac:dyDescent="0.25">
      <c r="A22" s="82"/>
      <c r="B22" s="437"/>
      <c r="C22" s="437"/>
      <c r="D22" s="438"/>
      <c r="E22" s="427" t="s">
        <v>116</v>
      </c>
      <c r="F22" s="428"/>
      <c r="G22" s="428"/>
      <c r="H22" s="428"/>
      <c r="I22" s="429"/>
      <c r="J22" s="405" t="str">
        <f ca="1">IF(AND('Mapa Riesgos FISCALES'!$H$10="Media",'Mapa Riesgos FISCALES'!$L$10="Leve"),CONCATENATE("R",'Mapa Riesgos FISCALES'!$A$10),"")</f>
        <v/>
      </c>
      <c r="K22" s="406"/>
      <c r="L22" s="406" t="str">
        <f ca="1">IF(AND('Mapa Riesgos FISCALES'!$H$16="Media",'Mapa Riesgos FISCALES'!$L$16="Leve"),CONCATENATE("R",'Mapa Riesgos FISCALES'!$A$16),"")</f>
        <v/>
      </c>
      <c r="M22" s="406"/>
      <c r="N22" s="406" t="str">
        <f ca="1">IF(AND('Mapa Riesgos FISCALES'!$H$22="Media",'Mapa Riesgos FISCALES'!$L$22="Leve"),CONCATENATE("R",'Mapa Riesgos FISCALES'!$A$22),"")</f>
        <v/>
      </c>
      <c r="O22" s="407"/>
      <c r="P22" s="405" t="str">
        <f ca="1">IF(AND('Mapa Riesgos FISCALES'!$H$10="Media",'Mapa Riesgos FISCALES'!$L$10="Menor"),CONCATENATE("R",'Mapa Riesgos FISCALES'!$A$10),"")</f>
        <v/>
      </c>
      <c r="Q22" s="406"/>
      <c r="R22" s="406" t="str">
        <f ca="1">IF(AND('Mapa Riesgos FISCALES'!$H$16="Media",'Mapa Riesgos FISCALES'!$L$16="Menor"),CONCATENATE("R",'Mapa Riesgos FISCALES'!$A$16),"")</f>
        <v/>
      </c>
      <c r="S22" s="406"/>
      <c r="T22" s="406" t="str">
        <f ca="1">IF(AND('Mapa Riesgos FISCALES'!$H$22="Media",'Mapa Riesgos FISCALES'!$L$22="Menor"),CONCATENATE("R",'Mapa Riesgos FISCALES'!$A$22),"")</f>
        <v/>
      </c>
      <c r="U22" s="407"/>
      <c r="V22" s="405" t="str">
        <f ca="1">IF(AND('Mapa Riesgos FISCALES'!$H$10="Media",'Mapa Riesgos FISCALES'!$L$10="Moderado"),CONCATENATE("R",'Mapa Riesgos FISCALES'!$A$10),"")</f>
        <v/>
      </c>
      <c r="W22" s="406"/>
      <c r="X22" s="406" t="str">
        <f ca="1">IF(AND('Mapa Riesgos FISCALES'!$H$16="Media",'Mapa Riesgos FISCALES'!$L$16="Moderado"),CONCATENATE("R",'Mapa Riesgos FISCALES'!$A$16),"")</f>
        <v/>
      </c>
      <c r="Y22" s="406"/>
      <c r="Z22" s="406" t="str">
        <f ca="1">IF(AND('Mapa Riesgos FISCALES'!$H$22="Media",'Mapa Riesgos FISCALES'!$L$22="Moderado"),CONCATENATE("R",'Mapa Riesgos FISCALES'!$A$22),"")</f>
        <v>R3</v>
      </c>
      <c r="AA22" s="407"/>
      <c r="AB22" s="423" t="str">
        <f ca="1">IF(AND('Mapa Riesgos FISCALES'!$H$10="Media",'Mapa Riesgos FISCALES'!$L$10="Mayor"),CONCATENATE("R",'Mapa Riesgos FISCALES'!$A$10),"")</f>
        <v>R1</v>
      </c>
      <c r="AC22" s="424"/>
      <c r="AD22" s="424" t="str">
        <f ca="1">IF(AND('Mapa Riesgos FISCALES'!$H$16="Media",'Mapa Riesgos FISCALES'!$L$16="Mayor"),CONCATENATE("R",'Mapa Riesgos FISCALES'!$A$16),"")</f>
        <v>R2</v>
      </c>
      <c r="AE22" s="424"/>
      <c r="AF22" s="424" t="str">
        <f ca="1">IF(AND('Mapa Riesgos FISCALES'!$H$22="Media",'Mapa Riesgos FISCALES'!$L$22="Mayor"),CONCATENATE("R",'Mapa Riesgos FISCALES'!$A$22),"")</f>
        <v/>
      </c>
      <c r="AG22" s="425"/>
      <c r="AH22" s="414" t="str">
        <f ca="1">IF(AND('Mapa Riesgos FISCALES'!$H$10="Media",'Mapa Riesgos FISCALES'!$L$10="Catastrófico"),CONCATENATE("R",'Mapa Riesgos FISCALES'!$A$10),"")</f>
        <v/>
      </c>
      <c r="AI22" s="415"/>
      <c r="AJ22" s="415" t="str">
        <f ca="1">IF(AND('Mapa Riesgos FISCALES'!$H$16="Media",'Mapa Riesgos FISCALES'!$L$16="Catastrófico"),CONCATENATE("R",'Mapa Riesgos FISCALES'!$A$16),"")</f>
        <v/>
      </c>
      <c r="AK22" s="415"/>
      <c r="AL22" s="415" t="str">
        <f ca="1">IF(AND('Mapa Riesgos FISCALES'!$H$22="Media",'Mapa Riesgos FISCALES'!$L$22="Catastrófico"),CONCATENATE("R",'Mapa Riesgos FISCALES'!$A$22),"")</f>
        <v/>
      </c>
      <c r="AM22" s="416"/>
      <c r="AN22" s="82"/>
      <c r="AO22" s="457" t="s">
        <v>80</v>
      </c>
      <c r="AP22" s="458"/>
      <c r="AQ22" s="458"/>
      <c r="AR22" s="458"/>
      <c r="AS22" s="458"/>
      <c r="AT22" s="459"/>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row>
    <row r="23" spans="1:80" x14ac:dyDescent="0.25">
      <c r="A23" s="82"/>
      <c r="B23" s="437"/>
      <c r="C23" s="437"/>
      <c r="D23" s="438"/>
      <c r="E23" s="430"/>
      <c r="F23" s="431"/>
      <c r="G23" s="431"/>
      <c r="H23" s="431"/>
      <c r="I23" s="432"/>
      <c r="J23" s="399"/>
      <c r="K23" s="400"/>
      <c r="L23" s="400"/>
      <c r="M23" s="400"/>
      <c r="N23" s="400"/>
      <c r="O23" s="401"/>
      <c r="P23" s="399"/>
      <c r="Q23" s="400"/>
      <c r="R23" s="400"/>
      <c r="S23" s="400"/>
      <c r="T23" s="400"/>
      <c r="U23" s="401"/>
      <c r="V23" s="399"/>
      <c r="W23" s="400"/>
      <c r="X23" s="400"/>
      <c r="Y23" s="400"/>
      <c r="Z23" s="400"/>
      <c r="AA23" s="401"/>
      <c r="AB23" s="417"/>
      <c r="AC23" s="418"/>
      <c r="AD23" s="418"/>
      <c r="AE23" s="418"/>
      <c r="AF23" s="418"/>
      <c r="AG23" s="419"/>
      <c r="AH23" s="408"/>
      <c r="AI23" s="409"/>
      <c r="AJ23" s="409"/>
      <c r="AK23" s="409"/>
      <c r="AL23" s="409"/>
      <c r="AM23" s="410"/>
      <c r="AN23" s="82"/>
      <c r="AO23" s="460"/>
      <c r="AP23" s="461"/>
      <c r="AQ23" s="461"/>
      <c r="AR23" s="461"/>
      <c r="AS23" s="461"/>
      <c r="AT23" s="46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row>
    <row r="24" spans="1:80" x14ac:dyDescent="0.25">
      <c r="A24" s="82"/>
      <c r="B24" s="437"/>
      <c r="C24" s="437"/>
      <c r="D24" s="438"/>
      <c r="E24" s="430"/>
      <c r="F24" s="431"/>
      <c r="G24" s="431"/>
      <c r="H24" s="431"/>
      <c r="I24" s="432"/>
      <c r="J24" s="399" t="str">
        <f ca="1">IF(AND('Mapa Riesgos FISCALES'!$H$28="Media",'Mapa Riesgos FISCALES'!$L$28="Leve"),CONCATENATE("R",'Mapa Riesgos FISCALES'!$A$28),"")</f>
        <v/>
      </c>
      <c r="K24" s="400"/>
      <c r="L24" s="400" t="str">
        <f ca="1">IF(AND('Mapa Riesgos FISCALES'!$H$34="Media",'Mapa Riesgos FISCALES'!$L$34="Leve"),CONCATENATE("R",'Mapa Riesgos FISCALES'!$A$34),"")</f>
        <v/>
      </c>
      <c r="M24" s="400"/>
      <c r="N24" s="400" t="str">
        <f ca="1">IF(AND('Mapa Riesgos FISCALES'!$H$37="Media",'Mapa Riesgos FISCALES'!$L$37="Leve"),CONCATENATE("R",'Mapa Riesgos FISCALES'!$A$37),"")</f>
        <v/>
      </c>
      <c r="O24" s="401"/>
      <c r="P24" s="399" t="str">
        <f ca="1">IF(AND('Mapa Riesgos FISCALES'!$H$28="Media",'Mapa Riesgos FISCALES'!$L$28="Menor"),CONCATENATE("R",'Mapa Riesgos FISCALES'!$A$28),"")</f>
        <v>R3</v>
      </c>
      <c r="Q24" s="400"/>
      <c r="R24" s="400" t="str">
        <f ca="1">IF(AND('Mapa Riesgos FISCALES'!$H$34="Media",'Mapa Riesgos FISCALES'!$L$34="Menor"),CONCATENATE("R",'Mapa Riesgos FISCALES'!$A$34),"")</f>
        <v/>
      </c>
      <c r="S24" s="400"/>
      <c r="T24" s="400" t="str">
        <f ca="1">IF(AND('Mapa Riesgos FISCALES'!$H$37="Media",'Mapa Riesgos FISCALES'!$L$37="Menor"),CONCATENATE("R",'Mapa Riesgos FISCALES'!$A$37),"")</f>
        <v/>
      </c>
      <c r="U24" s="401"/>
      <c r="V24" s="399" t="str">
        <f ca="1">IF(AND('Mapa Riesgos FISCALES'!$H$28="Media",'Mapa Riesgos FISCALES'!$L$28="Moderado"),CONCATENATE("R",'Mapa Riesgos FISCALES'!$A$28),"")</f>
        <v/>
      </c>
      <c r="W24" s="400"/>
      <c r="X24" s="400" t="str">
        <f ca="1">IF(AND('Mapa Riesgos FISCALES'!$H$34="Media",'Mapa Riesgos FISCALES'!$L$34="Moderado"),CONCATENATE("R",'Mapa Riesgos FISCALES'!$A$34),"")</f>
        <v/>
      </c>
      <c r="Y24" s="400"/>
      <c r="Z24" s="400" t="str">
        <f ca="1">IF(AND('Mapa Riesgos FISCALES'!$H$37="Media",'Mapa Riesgos FISCALES'!$L$37="Moderado"),CONCATENATE("R",'Mapa Riesgos FISCALES'!$A$37),"")</f>
        <v>R4</v>
      </c>
      <c r="AA24" s="401"/>
      <c r="AB24" s="417" t="str">
        <f ca="1">IF(AND('Mapa Riesgos FISCALES'!$H$28="Media",'Mapa Riesgos FISCALES'!$L$28="Mayor"),CONCATENATE("R",'Mapa Riesgos FISCALES'!$A$28),"")</f>
        <v/>
      </c>
      <c r="AC24" s="418"/>
      <c r="AD24" s="418" t="str">
        <f ca="1">IF(AND('Mapa Riesgos FISCALES'!$H$34="Media",'Mapa Riesgos FISCALES'!$L$34="Mayor"),CONCATENATE("R",'Mapa Riesgos FISCALES'!$A$34),"")</f>
        <v/>
      </c>
      <c r="AE24" s="418"/>
      <c r="AF24" s="418" t="str">
        <f ca="1">IF(AND('Mapa Riesgos FISCALES'!$H$37="Media",'Mapa Riesgos FISCALES'!$L$37="Mayor"),CONCATENATE("R",'Mapa Riesgos FISCALES'!$A$37),"")</f>
        <v/>
      </c>
      <c r="AG24" s="419"/>
      <c r="AH24" s="408" t="str">
        <f ca="1">IF(AND('Mapa Riesgos FISCALES'!$H$28="Media",'Mapa Riesgos FISCALES'!$L$28="Catastrófico"),CONCATENATE("R",'Mapa Riesgos FISCALES'!$A$28),"")</f>
        <v/>
      </c>
      <c r="AI24" s="409"/>
      <c r="AJ24" s="409" t="str">
        <f ca="1">IF(AND('Mapa Riesgos FISCALES'!$H$34="Media",'Mapa Riesgos FISCALES'!$L$34="Catastrófico"),CONCATENATE("R",'Mapa Riesgos FISCALES'!$A$34),"")</f>
        <v>R5</v>
      </c>
      <c r="AK24" s="409"/>
      <c r="AL24" s="409" t="str">
        <f ca="1">IF(AND('Mapa Riesgos FISCALES'!$H$37="Media",'Mapa Riesgos FISCALES'!$L$37="Catastrófico"),CONCATENATE("R",'Mapa Riesgos FISCALES'!$A$37),"")</f>
        <v/>
      </c>
      <c r="AM24" s="410"/>
      <c r="AN24" s="82"/>
      <c r="AO24" s="460"/>
      <c r="AP24" s="461"/>
      <c r="AQ24" s="461"/>
      <c r="AR24" s="461"/>
      <c r="AS24" s="461"/>
      <c r="AT24" s="46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row>
    <row r="25" spans="1:80" x14ac:dyDescent="0.25">
      <c r="A25" s="82"/>
      <c r="B25" s="437"/>
      <c r="C25" s="437"/>
      <c r="D25" s="438"/>
      <c r="E25" s="430"/>
      <c r="F25" s="431"/>
      <c r="G25" s="431"/>
      <c r="H25" s="431"/>
      <c r="I25" s="432"/>
      <c r="J25" s="399"/>
      <c r="K25" s="400"/>
      <c r="L25" s="400"/>
      <c r="M25" s="400"/>
      <c r="N25" s="400"/>
      <c r="O25" s="401"/>
      <c r="P25" s="399"/>
      <c r="Q25" s="400"/>
      <c r="R25" s="400"/>
      <c r="S25" s="400"/>
      <c r="T25" s="400"/>
      <c r="U25" s="401"/>
      <c r="V25" s="399"/>
      <c r="W25" s="400"/>
      <c r="X25" s="400"/>
      <c r="Y25" s="400"/>
      <c r="Z25" s="400"/>
      <c r="AA25" s="401"/>
      <c r="AB25" s="417"/>
      <c r="AC25" s="418"/>
      <c r="AD25" s="418"/>
      <c r="AE25" s="418"/>
      <c r="AF25" s="418"/>
      <c r="AG25" s="419"/>
      <c r="AH25" s="408"/>
      <c r="AI25" s="409"/>
      <c r="AJ25" s="409"/>
      <c r="AK25" s="409"/>
      <c r="AL25" s="409"/>
      <c r="AM25" s="410"/>
      <c r="AN25" s="82"/>
      <c r="AO25" s="460"/>
      <c r="AP25" s="461"/>
      <c r="AQ25" s="461"/>
      <c r="AR25" s="461"/>
      <c r="AS25" s="461"/>
      <c r="AT25" s="46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row>
    <row r="26" spans="1:80" x14ac:dyDescent="0.25">
      <c r="A26" s="82"/>
      <c r="B26" s="437"/>
      <c r="C26" s="437"/>
      <c r="D26" s="438"/>
      <c r="E26" s="430"/>
      <c r="F26" s="431"/>
      <c r="G26" s="431"/>
      <c r="H26" s="431"/>
      <c r="I26" s="432"/>
      <c r="J26" s="399" t="str">
        <f ca="1">IF(AND('Mapa Riesgos FISCALES'!$H$43="Media",'Mapa Riesgos FISCALES'!$L$43="Leve"),CONCATENATE("R",'Mapa Riesgos FISCALES'!$A$43),"")</f>
        <v/>
      </c>
      <c r="K26" s="400"/>
      <c r="L26" s="400" t="str">
        <f ca="1">IF(AND('Mapa Riesgos FISCALES'!$H$49="Media",'Mapa Riesgos FISCALES'!$L$49="Leve"),CONCATENATE("R",'Mapa Riesgos FISCALES'!$A$49),"")</f>
        <v/>
      </c>
      <c r="M26" s="400"/>
      <c r="N26" s="400" t="str">
        <f>IF(AND('Mapa Riesgos FISCALES'!$H$55="Media",'Mapa Riesgos FISCALES'!$L$55="Leve"),CONCATENATE("R",'Mapa Riesgos FISCALES'!$A$55),"")</f>
        <v/>
      </c>
      <c r="O26" s="401"/>
      <c r="P26" s="399" t="str">
        <f ca="1">IF(AND('Mapa Riesgos FISCALES'!$H$43="Media",'Mapa Riesgos FISCALES'!$L$43="Menor"),CONCATENATE("R",'Mapa Riesgos FISCALES'!$A$43),"")</f>
        <v/>
      </c>
      <c r="Q26" s="400"/>
      <c r="R26" s="400" t="str">
        <f ca="1">IF(AND('Mapa Riesgos FISCALES'!$H$49="Media",'Mapa Riesgos FISCALES'!$L$49="Menor"),CONCATENATE("R",'Mapa Riesgos FISCALES'!$A$49),"")</f>
        <v>R8</v>
      </c>
      <c r="S26" s="400"/>
      <c r="T26" s="400" t="str">
        <f>IF(AND('Mapa Riesgos FISCALES'!$H$55="Media",'Mapa Riesgos FISCALES'!$L$55="Menor"),CONCATENATE("R",'Mapa Riesgos FISCALES'!$A$55),"")</f>
        <v/>
      </c>
      <c r="U26" s="401"/>
      <c r="V26" s="399" t="str">
        <f ca="1">IF(AND('Mapa Riesgos FISCALES'!$H$43="Media",'Mapa Riesgos FISCALES'!$L$43="Moderado"),CONCATENATE("R",'Mapa Riesgos FISCALES'!$A$43),"")</f>
        <v>R5</v>
      </c>
      <c r="W26" s="400"/>
      <c r="X26" s="400" t="str">
        <f ca="1">IF(AND('Mapa Riesgos FISCALES'!$H$49="Media",'Mapa Riesgos FISCALES'!$L$49="Moderado"),CONCATENATE("R",'Mapa Riesgos FISCALES'!$A$49),"")</f>
        <v/>
      </c>
      <c r="Y26" s="400"/>
      <c r="Z26" s="400" t="str">
        <f>IF(AND('Mapa Riesgos FISCALES'!$H$55="Media",'Mapa Riesgos FISCALES'!$L$55="Moderado"),CONCATENATE("R",'Mapa Riesgos FISCALES'!$A$55),"")</f>
        <v/>
      </c>
      <c r="AA26" s="401"/>
      <c r="AB26" s="417" t="str">
        <f ca="1">IF(AND('Mapa Riesgos FISCALES'!$H$43="Media",'Mapa Riesgos FISCALES'!$L$43="Mayor"),CONCATENATE("R",'Mapa Riesgos FISCALES'!$A$43),"")</f>
        <v/>
      </c>
      <c r="AC26" s="418"/>
      <c r="AD26" s="418" t="str">
        <f ca="1">IF(AND('Mapa Riesgos FISCALES'!$H$49="Media",'Mapa Riesgos FISCALES'!$L$49="Mayor"),CONCATENATE("R",'Mapa Riesgos FISCALES'!$A$49),"")</f>
        <v/>
      </c>
      <c r="AE26" s="418"/>
      <c r="AF26" s="418" t="str">
        <f>IF(AND('Mapa Riesgos FISCALES'!$H$55="Media",'Mapa Riesgos FISCALES'!$L$55="Mayor"),CONCATENATE("R",'Mapa Riesgos FISCALES'!$A$55),"")</f>
        <v/>
      </c>
      <c r="AG26" s="419"/>
      <c r="AH26" s="408" t="str">
        <f ca="1">IF(AND('Mapa Riesgos FISCALES'!$H$43="Media",'Mapa Riesgos FISCALES'!$L$43="Catastrófico"),CONCATENATE("R",'Mapa Riesgos FISCALES'!$A$43),"")</f>
        <v/>
      </c>
      <c r="AI26" s="409"/>
      <c r="AJ26" s="409" t="str">
        <f ca="1">IF(AND('Mapa Riesgos FISCALES'!$H$49="Media",'Mapa Riesgos FISCALES'!$L$49="Catastrófico"),CONCATENATE("R",'Mapa Riesgos FISCALES'!$A$49),"")</f>
        <v/>
      </c>
      <c r="AK26" s="409"/>
      <c r="AL26" s="409" t="str">
        <f>IF(AND('Mapa Riesgos FISCALES'!$H$55="Media",'Mapa Riesgos FISCALES'!$L$55="Catastrófico"),CONCATENATE("R",'Mapa Riesgos FISCALES'!$A$55),"")</f>
        <v/>
      </c>
      <c r="AM26" s="410"/>
      <c r="AN26" s="82"/>
      <c r="AO26" s="460"/>
      <c r="AP26" s="461"/>
      <c r="AQ26" s="461"/>
      <c r="AR26" s="461"/>
      <c r="AS26" s="461"/>
      <c r="AT26" s="46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row>
    <row r="27" spans="1:80" x14ac:dyDescent="0.25">
      <c r="A27" s="82"/>
      <c r="B27" s="437"/>
      <c r="C27" s="437"/>
      <c r="D27" s="438"/>
      <c r="E27" s="430"/>
      <c r="F27" s="431"/>
      <c r="G27" s="431"/>
      <c r="H27" s="431"/>
      <c r="I27" s="432"/>
      <c r="J27" s="399"/>
      <c r="K27" s="400"/>
      <c r="L27" s="400"/>
      <c r="M27" s="400"/>
      <c r="N27" s="400"/>
      <c r="O27" s="401"/>
      <c r="P27" s="399"/>
      <c r="Q27" s="400"/>
      <c r="R27" s="400"/>
      <c r="S27" s="400"/>
      <c r="T27" s="400"/>
      <c r="U27" s="401"/>
      <c r="V27" s="399"/>
      <c r="W27" s="400"/>
      <c r="X27" s="400"/>
      <c r="Y27" s="400"/>
      <c r="Z27" s="400"/>
      <c r="AA27" s="401"/>
      <c r="AB27" s="417"/>
      <c r="AC27" s="418"/>
      <c r="AD27" s="418"/>
      <c r="AE27" s="418"/>
      <c r="AF27" s="418"/>
      <c r="AG27" s="419"/>
      <c r="AH27" s="408"/>
      <c r="AI27" s="409"/>
      <c r="AJ27" s="409"/>
      <c r="AK27" s="409"/>
      <c r="AL27" s="409"/>
      <c r="AM27" s="410"/>
      <c r="AN27" s="82"/>
      <c r="AO27" s="460"/>
      <c r="AP27" s="461"/>
      <c r="AQ27" s="461"/>
      <c r="AR27" s="461"/>
      <c r="AS27" s="461"/>
      <c r="AT27" s="46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row>
    <row r="28" spans="1:80" x14ac:dyDescent="0.25">
      <c r="A28" s="82"/>
      <c r="B28" s="437"/>
      <c r="C28" s="437"/>
      <c r="D28" s="438"/>
      <c r="E28" s="430"/>
      <c r="F28" s="431"/>
      <c r="G28" s="431"/>
      <c r="H28" s="431"/>
      <c r="I28" s="432"/>
      <c r="J28" s="399" t="str">
        <f ca="1">IF(AND('Mapa Riesgos FISCALES'!$H$61="Media",'Mapa Riesgos FISCALES'!$L$61="Leve"),CONCATENATE("R",'Mapa Riesgos FISCALES'!$A$61),"")</f>
        <v/>
      </c>
      <c r="K28" s="400"/>
      <c r="L28" s="400" t="str">
        <f>IF(AND('Mapa Riesgos FISCALES'!$H$67="Media",'Mapa Riesgos FISCALES'!$L$67="Leve"),CONCATENATE("R",'Mapa Riesgos FISCALES'!$A$67),"")</f>
        <v/>
      </c>
      <c r="M28" s="400"/>
      <c r="N28" s="400" t="str">
        <f>IF(AND('Mapa Riesgos FISCALES'!$H$73="Media",'Mapa Riesgos FISCALES'!$L$73="Leve"),CONCATENATE("R",'Mapa Riesgos FISCALES'!$A$73),"")</f>
        <v/>
      </c>
      <c r="O28" s="401"/>
      <c r="P28" s="399" t="str">
        <f ca="1">IF(AND('Mapa Riesgos FISCALES'!$H$61="Media",'Mapa Riesgos FISCALES'!$L$61="Menor"),CONCATENATE("R",'Mapa Riesgos FISCALES'!$A$61),"")</f>
        <v/>
      </c>
      <c r="Q28" s="400"/>
      <c r="R28" s="400" t="str">
        <f>IF(AND('Mapa Riesgos FISCALES'!$H$67="Media",'Mapa Riesgos FISCALES'!$L$67="Menor"),CONCATENATE("R",'Mapa Riesgos FISCALES'!$A$67),"")</f>
        <v/>
      </c>
      <c r="S28" s="400"/>
      <c r="T28" s="400" t="str">
        <f>IF(AND('Mapa Riesgos FISCALES'!$H$73="Media",'Mapa Riesgos FISCALES'!$L$73="Menor"),CONCATENATE("R",'Mapa Riesgos FISCALES'!$A$73),"")</f>
        <v/>
      </c>
      <c r="U28" s="401"/>
      <c r="V28" s="399" t="str">
        <f ca="1">IF(AND('Mapa Riesgos FISCALES'!$H$61="Media",'Mapa Riesgos FISCALES'!$L$61="Moderado"),CONCATENATE("R",'Mapa Riesgos FISCALES'!$A$61),"")</f>
        <v/>
      </c>
      <c r="W28" s="400"/>
      <c r="X28" s="400" t="str">
        <f>IF(AND('Mapa Riesgos FISCALES'!$H$67="Media",'Mapa Riesgos FISCALES'!$L$67="Moderado"),CONCATENATE("R",'Mapa Riesgos FISCALES'!$A$67),"")</f>
        <v/>
      </c>
      <c r="Y28" s="400"/>
      <c r="Z28" s="400" t="str">
        <f>IF(AND('Mapa Riesgos FISCALES'!$H$73="Media",'Mapa Riesgos FISCALES'!$L$73="Moderado"),CONCATENATE("R",'Mapa Riesgos FISCALES'!$A$73),"")</f>
        <v/>
      </c>
      <c r="AA28" s="401"/>
      <c r="AB28" s="417" t="str">
        <f ca="1">IF(AND('Mapa Riesgos FISCALES'!$H$61="Media",'Mapa Riesgos FISCALES'!$L$61="Mayor"),CONCATENATE("R",'Mapa Riesgos FISCALES'!$A$61),"")</f>
        <v/>
      </c>
      <c r="AC28" s="418"/>
      <c r="AD28" s="418" t="str">
        <f>IF(AND('Mapa Riesgos FISCALES'!$H$67="Media",'Mapa Riesgos FISCALES'!$L$67="Mayor"),CONCATENATE("R",'Mapa Riesgos FISCALES'!$A$67),"")</f>
        <v/>
      </c>
      <c r="AE28" s="418"/>
      <c r="AF28" s="418" t="str">
        <f>IF(AND('Mapa Riesgos FISCALES'!$H$73="Media",'Mapa Riesgos FISCALES'!$L$73="Mayor"),CONCATENATE("R",'Mapa Riesgos FISCALES'!$A$73),"")</f>
        <v/>
      </c>
      <c r="AG28" s="419"/>
      <c r="AH28" s="408" t="str">
        <f ca="1">IF(AND('Mapa Riesgos FISCALES'!$H$61="Media",'Mapa Riesgos FISCALES'!$L$61="Catastrófico"),CONCATENATE("R",'Mapa Riesgos FISCALES'!$A$61),"")</f>
        <v/>
      </c>
      <c r="AI28" s="409"/>
      <c r="AJ28" s="409" t="str">
        <f>IF(AND('Mapa Riesgos FISCALES'!$H$67="Media",'Mapa Riesgos FISCALES'!$L$67="Catastrófico"),CONCATENATE("R",'Mapa Riesgos FISCALES'!$A$67),"")</f>
        <v/>
      </c>
      <c r="AK28" s="409"/>
      <c r="AL28" s="409" t="str">
        <f>IF(AND('Mapa Riesgos FISCALES'!$H$73="Media",'Mapa Riesgos FISCALES'!$L$73="Catastrófico"),CONCATENATE("R",'Mapa Riesgos FISCALES'!$A$73),"")</f>
        <v/>
      </c>
      <c r="AM28" s="410"/>
      <c r="AN28" s="82"/>
      <c r="AO28" s="460"/>
      <c r="AP28" s="461"/>
      <c r="AQ28" s="461"/>
      <c r="AR28" s="461"/>
      <c r="AS28" s="461"/>
      <c r="AT28" s="462"/>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c r="BY28" s="82"/>
      <c r="BZ28" s="82"/>
      <c r="CA28" s="82"/>
      <c r="CB28" s="82"/>
    </row>
    <row r="29" spans="1:80" ht="15.75" thickBot="1" x14ac:dyDescent="0.3">
      <c r="A29" s="82"/>
      <c r="B29" s="437"/>
      <c r="C29" s="437"/>
      <c r="D29" s="438"/>
      <c r="E29" s="433"/>
      <c r="F29" s="434"/>
      <c r="G29" s="434"/>
      <c r="H29" s="434"/>
      <c r="I29" s="435"/>
      <c r="J29" s="399"/>
      <c r="K29" s="400"/>
      <c r="L29" s="400"/>
      <c r="M29" s="400"/>
      <c r="N29" s="400"/>
      <c r="O29" s="401"/>
      <c r="P29" s="402"/>
      <c r="Q29" s="403"/>
      <c r="R29" s="403"/>
      <c r="S29" s="403"/>
      <c r="T29" s="403"/>
      <c r="U29" s="404"/>
      <c r="V29" s="402"/>
      <c r="W29" s="403"/>
      <c r="X29" s="403"/>
      <c r="Y29" s="403"/>
      <c r="Z29" s="403"/>
      <c r="AA29" s="404"/>
      <c r="AB29" s="420"/>
      <c r="AC29" s="421"/>
      <c r="AD29" s="421"/>
      <c r="AE29" s="421"/>
      <c r="AF29" s="421"/>
      <c r="AG29" s="422"/>
      <c r="AH29" s="411"/>
      <c r="AI29" s="412"/>
      <c r="AJ29" s="412"/>
      <c r="AK29" s="412"/>
      <c r="AL29" s="412"/>
      <c r="AM29" s="413"/>
      <c r="AN29" s="82"/>
      <c r="AO29" s="463"/>
      <c r="AP29" s="464"/>
      <c r="AQ29" s="464"/>
      <c r="AR29" s="464"/>
      <c r="AS29" s="464"/>
      <c r="AT29" s="465"/>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c r="BY29" s="82"/>
      <c r="BZ29" s="82"/>
      <c r="CA29" s="82"/>
      <c r="CB29" s="82"/>
    </row>
    <row r="30" spans="1:80" x14ac:dyDescent="0.25">
      <c r="A30" s="82"/>
      <c r="B30" s="437"/>
      <c r="C30" s="437"/>
      <c r="D30" s="438"/>
      <c r="E30" s="427" t="s">
        <v>113</v>
      </c>
      <c r="F30" s="428"/>
      <c r="G30" s="428"/>
      <c r="H30" s="428"/>
      <c r="I30" s="428"/>
      <c r="J30" s="396" t="str">
        <f ca="1">IF(AND('Mapa Riesgos FISCALES'!$H$10="Baja",'Mapa Riesgos FISCALES'!$L$10="Leve"),CONCATENATE("R",'Mapa Riesgos FISCALES'!$A$10),"")</f>
        <v/>
      </c>
      <c r="K30" s="397"/>
      <c r="L30" s="397" t="str">
        <f ca="1">IF(AND('Mapa Riesgos FISCALES'!$H$16="Baja",'Mapa Riesgos FISCALES'!$L$16="Leve"),CONCATENATE("R",'Mapa Riesgos FISCALES'!$A$16),"")</f>
        <v/>
      </c>
      <c r="M30" s="397"/>
      <c r="N30" s="397" t="str">
        <f ca="1">IF(AND('Mapa Riesgos FISCALES'!$H$22="Baja",'Mapa Riesgos FISCALES'!$L$22="Leve"),CONCATENATE("R",'Mapa Riesgos FISCALES'!$A$22),"")</f>
        <v/>
      </c>
      <c r="O30" s="398"/>
      <c r="P30" s="406" t="str">
        <f ca="1">IF(AND('Mapa Riesgos FISCALES'!$H$10="Baja",'Mapa Riesgos FISCALES'!$L$10="Menor"),CONCATENATE("R",'Mapa Riesgos FISCALES'!$A$10),"")</f>
        <v/>
      </c>
      <c r="Q30" s="406"/>
      <c r="R30" s="406" t="str">
        <f ca="1">IF(AND('Mapa Riesgos FISCALES'!$H$16="Baja",'Mapa Riesgos FISCALES'!$L$16="Menor"),CONCATENATE("R",'Mapa Riesgos FISCALES'!$A$16),"")</f>
        <v/>
      </c>
      <c r="S30" s="406"/>
      <c r="T30" s="406" t="str">
        <f ca="1">IF(AND('Mapa Riesgos FISCALES'!$H$22="Baja",'Mapa Riesgos FISCALES'!$L$22="Menor"),CONCATENATE("R",'Mapa Riesgos FISCALES'!$A$22),"")</f>
        <v/>
      </c>
      <c r="U30" s="407"/>
      <c r="V30" s="405" t="str">
        <f ca="1">IF(AND('Mapa Riesgos FISCALES'!$H$10="Baja",'Mapa Riesgos FISCALES'!$L$10="Moderado"),CONCATENATE("R",'Mapa Riesgos FISCALES'!$A$10),"")</f>
        <v/>
      </c>
      <c r="W30" s="406"/>
      <c r="X30" s="406" t="str">
        <f ca="1">IF(AND('Mapa Riesgos FISCALES'!$H$16="Baja",'Mapa Riesgos FISCALES'!$L$16="Moderado"),CONCATENATE("R",'Mapa Riesgos FISCALES'!$A$16),"")</f>
        <v/>
      </c>
      <c r="Y30" s="406"/>
      <c r="Z30" s="406" t="str">
        <f ca="1">IF(AND('Mapa Riesgos FISCALES'!$H$22="Baja",'Mapa Riesgos FISCALES'!$L$22="Moderado"),CONCATENATE("R",'Mapa Riesgos FISCALES'!$A$22),"")</f>
        <v/>
      </c>
      <c r="AA30" s="407"/>
      <c r="AB30" s="423" t="str">
        <f ca="1">IF(AND('Mapa Riesgos FISCALES'!$H$10="Baja",'Mapa Riesgos FISCALES'!$L$10="Mayor"),CONCATENATE("R",'Mapa Riesgos FISCALES'!$A$10),"")</f>
        <v/>
      </c>
      <c r="AC30" s="424"/>
      <c r="AD30" s="424" t="str">
        <f ca="1">IF(AND('Mapa Riesgos FISCALES'!$H$16="Baja",'Mapa Riesgos FISCALES'!$L$16="Mayor"),CONCATENATE("R",'Mapa Riesgos FISCALES'!$A$16),"")</f>
        <v/>
      </c>
      <c r="AE30" s="424"/>
      <c r="AF30" s="424" t="str">
        <f ca="1">IF(AND('Mapa Riesgos FISCALES'!$H$22="Baja",'Mapa Riesgos FISCALES'!$L$22="Mayor"),CONCATENATE("R",'Mapa Riesgos FISCALES'!$A$22),"")</f>
        <v/>
      </c>
      <c r="AG30" s="425"/>
      <c r="AH30" s="414" t="str">
        <f ca="1">IF(AND('Mapa Riesgos FISCALES'!$H$10="Baja",'Mapa Riesgos FISCALES'!$L$10="Catastrófico"),CONCATENATE("R",'Mapa Riesgos FISCALES'!$A$10),"")</f>
        <v/>
      </c>
      <c r="AI30" s="415"/>
      <c r="AJ30" s="415" t="str">
        <f ca="1">IF(AND('Mapa Riesgos FISCALES'!$H$16="Baja",'Mapa Riesgos FISCALES'!$L$16="Catastrófico"),CONCATENATE("R",'Mapa Riesgos FISCALES'!$A$16),"")</f>
        <v/>
      </c>
      <c r="AK30" s="415"/>
      <c r="AL30" s="415" t="str">
        <f ca="1">IF(AND('Mapa Riesgos FISCALES'!$H$22="Baja",'Mapa Riesgos FISCALES'!$L$22="Catastrófico"),CONCATENATE("R",'Mapa Riesgos FISCALES'!$A$22),"")</f>
        <v/>
      </c>
      <c r="AM30" s="416"/>
      <c r="AN30" s="82"/>
      <c r="AO30" s="466" t="s">
        <v>81</v>
      </c>
      <c r="AP30" s="467"/>
      <c r="AQ30" s="467"/>
      <c r="AR30" s="467"/>
      <c r="AS30" s="467"/>
      <c r="AT30" s="468"/>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row>
    <row r="31" spans="1:80" x14ac:dyDescent="0.25">
      <c r="A31" s="82"/>
      <c r="B31" s="437"/>
      <c r="C31" s="437"/>
      <c r="D31" s="438"/>
      <c r="E31" s="430"/>
      <c r="F31" s="431"/>
      <c r="G31" s="431"/>
      <c r="H31" s="431"/>
      <c r="I31" s="431"/>
      <c r="J31" s="390"/>
      <c r="K31" s="391"/>
      <c r="L31" s="391"/>
      <c r="M31" s="391"/>
      <c r="N31" s="391"/>
      <c r="O31" s="392"/>
      <c r="P31" s="400"/>
      <c r="Q31" s="400"/>
      <c r="R31" s="400"/>
      <c r="S31" s="400"/>
      <c r="T31" s="400"/>
      <c r="U31" s="401"/>
      <c r="V31" s="399"/>
      <c r="W31" s="400"/>
      <c r="X31" s="400"/>
      <c r="Y31" s="400"/>
      <c r="Z31" s="400"/>
      <c r="AA31" s="401"/>
      <c r="AB31" s="417"/>
      <c r="AC31" s="418"/>
      <c r="AD31" s="418"/>
      <c r="AE31" s="418"/>
      <c r="AF31" s="418"/>
      <c r="AG31" s="419"/>
      <c r="AH31" s="408"/>
      <c r="AI31" s="409"/>
      <c r="AJ31" s="409"/>
      <c r="AK31" s="409"/>
      <c r="AL31" s="409"/>
      <c r="AM31" s="410"/>
      <c r="AN31" s="82"/>
      <c r="AO31" s="469"/>
      <c r="AP31" s="470"/>
      <c r="AQ31" s="470"/>
      <c r="AR31" s="470"/>
      <c r="AS31" s="470"/>
      <c r="AT31" s="471"/>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row>
    <row r="32" spans="1:80" x14ac:dyDescent="0.25">
      <c r="A32" s="82"/>
      <c r="B32" s="437"/>
      <c r="C32" s="437"/>
      <c r="D32" s="438"/>
      <c r="E32" s="430"/>
      <c r="F32" s="431"/>
      <c r="G32" s="431"/>
      <c r="H32" s="431"/>
      <c r="I32" s="431"/>
      <c r="J32" s="390" t="str">
        <f ca="1">IF(AND('Mapa Riesgos FISCALES'!$H$28="Baja",'Mapa Riesgos FISCALES'!$L$28="Leve"),CONCATENATE("R",'Mapa Riesgos FISCALES'!$A$28),"")</f>
        <v/>
      </c>
      <c r="K32" s="391"/>
      <c r="L32" s="391" t="str">
        <f ca="1">IF(AND('Mapa Riesgos FISCALES'!$H$34="Baja",'Mapa Riesgos FISCALES'!$L$34="Leve"),CONCATENATE("R",'Mapa Riesgos FISCALES'!$A$34),"")</f>
        <v/>
      </c>
      <c r="M32" s="391"/>
      <c r="N32" s="391" t="str">
        <f ca="1">IF(AND('Mapa Riesgos FISCALES'!$H$37="Baja",'Mapa Riesgos FISCALES'!$L$37="Leve"),CONCATENATE("R",'Mapa Riesgos FISCALES'!$A$37),"")</f>
        <v/>
      </c>
      <c r="O32" s="392"/>
      <c r="P32" s="400" t="str">
        <f ca="1">IF(AND('Mapa Riesgos FISCALES'!$H$28="Baja",'Mapa Riesgos FISCALES'!$L$28="Menor"),CONCATENATE("R",'Mapa Riesgos FISCALES'!$A$28),"")</f>
        <v/>
      </c>
      <c r="Q32" s="400"/>
      <c r="R32" s="400" t="str">
        <f ca="1">IF(AND('Mapa Riesgos FISCALES'!$H$34="Baja",'Mapa Riesgos FISCALES'!$L$34="Menor"),CONCATENATE("R",'Mapa Riesgos FISCALES'!$A$34),"")</f>
        <v/>
      </c>
      <c r="S32" s="400"/>
      <c r="T32" s="400" t="str">
        <f ca="1">IF(AND('Mapa Riesgos FISCALES'!$H$37="Baja",'Mapa Riesgos FISCALES'!$L$37="Menor"),CONCATENATE("R",'Mapa Riesgos FISCALES'!$A$37),"")</f>
        <v/>
      </c>
      <c r="U32" s="401"/>
      <c r="V32" s="399" t="str">
        <f ca="1">IF(AND('Mapa Riesgos FISCALES'!$H$28="Baja",'Mapa Riesgos FISCALES'!$L$28="Moderado"),CONCATENATE("R",'Mapa Riesgos FISCALES'!$A$28),"")</f>
        <v/>
      </c>
      <c r="W32" s="400"/>
      <c r="X32" s="400" t="str">
        <f ca="1">IF(AND('Mapa Riesgos FISCALES'!$H$34="Baja",'Mapa Riesgos FISCALES'!$L$34="Moderado"),CONCATENATE("R",'Mapa Riesgos FISCALES'!$A$34),"")</f>
        <v/>
      </c>
      <c r="Y32" s="400"/>
      <c r="Z32" s="400" t="str">
        <f ca="1">IF(AND('Mapa Riesgos FISCALES'!$H$37="Baja",'Mapa Riesgos FISCALES'!$L$37="Moderado"),CONCATENATE("R",'Mapa Riesgos FISCALES'!$A$37),"")</f>
        <v/>
      </c>
      <c r="AA32" s="401"/>
      <c r="AB32" s="417" t="str">
        <f ca="1">IF(AND('Mapa Riesgos FISCALES'!$H$28="Baja",'Mapa Riesgos FISCALES'!$L$28="Mayor"),CONCATENATE("R",'Mapa Riesgos FISCALES'!$A$28),"")</f>
        <v/>
      </c>
      <c r="AC32" s="418"/>
      <c r="AD32" s="418" t="str">
        <f ca="1">IF(AND('Mapa Riesgos FISCALES'!$H$34="Baja",'Mapa Riesgos FISCALES'!$L$34="Mayor"),CONCATENATE("R",'Mapa Riesgos FISCALES'!$A$34),"")</f>
        <v/>
      </c>
      <c r="AE32" s="418"/>
      <c r="AF32" s="418" t="str">
        <f ca="1">IF(AND('Mapa Riesgos FISCALES'!$H$37="Baja",'Mapa Riesgos FISCALES'!$L$37="Mayor"),CONCATENATE("R",'Mapa Riesgos FISCALES'!$A$37),"")</f>
        <v/>
      </c>
      <c r="AG32" s="419"/>
      <c r="AH32" s="408" t="str">
        <f ca="1">IF(AND('Mapa Riesgos FISCALES'!$H$28="Baja",'Mapa Riesgos FISCALES'!$L$28="Catastrófico"),CONCATENATE("R",'Mapa Riesgos FISCALES'!$A$28),"")</f>
        <v/>
      </c>
      <c r="AI32" s="409"/>
      <c r="AJ32" s="409" t="str">
        <f ca="1">IF(AND('Mapa Riesgos FISCALES'!$H$34="Baja",'Mapa Riesgos FISCALES'!$L$34="Catastrófico"),CONCATENATE("R",'Mapa Riesgos FISCALES'!$A$34),"")</f>
        <v/>
      </c>
      <c r="AK32" s="409"/>
      <c r="AL32" s="409" t="str">
        <f ca="1">IF(AND('Mapa Riesgos FISCALES'!$H$37="Baja",'Mapa Riesgos FISCALES'!$L$37="Catastrófico"),CONCATENATE("R",'Mapa Riesgos FISCALES'!$A$37),"")</f>
        <v/>
      </c>
      <c r="AM32" s="410"/>
      <c r="AN32" s="82"/>
      <c r="AO32" s="469"/>
      <c r="AP32" s="470"/>
      <c r="AQ32" s="470"/>
      <c r="AR32" s="470"/>
      <c r="AS32" s="470"/>
      <c r="AT32" s="471"/>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2"/>
      <c r="BY32" s="82"/>
      <c r="BZ32" s="82"/>
      <c r="CA32" s="82"/>
      <c r="CB32" s="82"/>
    </row>
    <row r="33" spans="1:80" x14ac:dyDescent="0.25">
      <c r="A33" s="82"/>
      <c r="B33" s="437"/>
      <c r="C33" s="437"/>
      <c r="D33" s="438"/>
      <c r="E33" s="430"/>
      <c r="F33" s="431"/>
      <c r="G33" s="431"/>
      <c r="H33" s="431"/>
      <c r="I33" s="431"/>
      <c r="J33" s="390"/>
      <c r="K33" s="391"/>
      <c r="L33" s="391"/>
      <c r="M33" s="391"/>
      <c r="N33" s="391"/>
      <c r="O33" s="392"/>
      <c r="P33" s="400"/>
      <c r="Q33" s="400"/>
      <c r="R33" s="400"/>
      <c r="S33" s="400"/>
      <c r="T33" s="400"/>
      <c r="U33" s="401"/>
      <c r="V33" s="399"/>
      <c r="W33" s="400"/>
      <c r="X33" s="400"/>
      <c r="Y33" s="400"/>
      <c r="Z33" s="400"/>
      <c r="AA33" s="401"/>
      <c r="AB33" s="417"/>
      <c r="AC33" s="418"/>
      <c r="AD33" s="418"/>
      <c r="AE33" s="418"/>
      <c r="AF33" s="418"/>
      <c r="AG33" s="419"/>
      <c r="AH33" s="408"/>
      <c r="AI33" s="409"/>
      <c r="AJ33" s="409"/>
      <c r="AK33" s="409"/>
      <c r="AL33" s="409"/>
      <c r="AM33" s="410"/>
      <c r="AN33" s="82"/>
      <c r="AO33" s="469"/>
      <c r="AP33" s="470"/>
      <c r="AQ33" s="470"/>
      <c r="AR33" s="470"/>
      <c r="AS33" s="470"/>
      <c r="AT33" s="471"/>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c r="BY33" s="82"/>
      <c r="BZ33" s="82"/>
      <c r="CA33" s="82"/>
      <c r="CB33" s="82"/>
    </row>
    <row r="34" spans="1:80" x14ac:dyDescent="0.25">
      <c r="A34" s="82"/>
      <c r="B34" s="437"/>
      <c r="C34" s="437"/>
      <c r="D34" s="438"/>
      <c r="E34" s="430"/>
      <c r="F34" s="431"/>
      <c r="G34" s="431"/>
      <c r="H34" s="431"/>
      <c r="I34" s="431"/>
      <c r="J34" s="390" t="str">
        <f ca="1">IF(AND('Mapa Riesgos FISCALES'!$H$43="Baja",'Mapa Riesgos FISCALES'!$L$43="Leve"),CONCATENATE("R",'Mapa Riesgos FISCALES'!$A$43),"")</f>
        <v/>
      </c>
      <c r="K34" s="391"/>
      <c r="L34" s="391" t="str">
        <f ca="1">IF(AND('Mapa Riesgos FISCALES'!$H$49="Baja",'Mapa Riesgos FISCALES'!$L$49="Leve"),CONCATENATE("R",'Mapa Riesgos FISCALES'!$A$49),"")</f>
        <v/>
      </c>
      <c r="M34" s="391"/>
      <c r="N34" s="391" t="str">
        <f>IF(AND('Mapa Riesgos FISCALES'!$H$55="Baja",'Mapa Riesgos FISCALES'!$L$55="Leve"),CONCATENATE("R",'Mapa Riesgos FISCALES'!$A$55),"")</f>
        <v/>
      </c>
      <c r="O34" s="392"/>
      <c r="P34" s="400" t="str">
        <f ca="1">IF(AND('Mapa Riesgos FISCALES'!$H$43="Baja",'Mapa Riesgos FISCALES'!$L$43="Menor"),CONCATENATE("R",'Mapa Riesgos FISCALES'!$A$43),"")</f>
        <v/>
      </c>
      <c r="Q34" s="400"/>
      <c r="R34" s="400" t="str">
        <f ca="1">IF(AND('Mapa Riesgos FISCALES'!$H$49="Baja",'Mapa Riesgos FISCALES'!$L$49="Menor"),CONCATENATE("R",'Mapa Riesgos FISCALES'!$A$49),"")</f>
        <v/>
      </c>
      <c r="S34" s="400"/>
      <c r="T34" s="400" t="str">
        <f>IF(AND('Mapa Riesgos FISCALES'!$H$55="Baja",'Mapa Riesgos FISCALES'!$L$55="Menor"),CONCATENATE("R",'Mapa Riesgos FISCALES'!$A$55),"")</f>
        <v/>
      </c>
      <c r="U34" s="401"/>
      <c r="V34" s="399" t="str">
        <f ca="1">IF(AND('Mapa Riesgos FISCALES'!$H$43="Baja",'Mapa Riesgos FISCALES'!$L$43="Moderado"),CONCATENATE("R",'Mapa Riesgos FISCALES'!$A$43),"")</f>
        <v/>
      </c>
      <c r="W34" s="400"/>
      <c r="X34" s="400" t="str">
        <f ca="1">IF(AND('Mapa Riesgos FISCALES'!$H$49="Baja",'Mapa Riesgos FISCALES'!$L$49="Moderado"),CONCATENATE("R",'Mapa Riesgos FISCALES'!$A$49),"")</f>
        <v/>
      </c>
      <c r="Y34" s="400"/>
      <c r="Z34" s="400" t="str">
        <f>IF(AND('Mapa Riesgos FISCALES'!$H$55="Baja",'Mapa Riesgos FISCALES'!$L$55="Moderado"),CONCATENATE("R",'Mapa Riesgos FISCALES'!$A$55),"")</f>
        <v/>
      </c>
      <c r="AA34" s="401"/>
      <c r="AB34" s="417" t="str">
        <f ca="1">IF(AND('Mapa Riesgos FISCALES'!$H$43="Baja",'Mapa Riesgos FISCALES'!$L$43="Mayor"),CONCATENATE("R",'Mapa Riesgos FISCALES'!$A$43),"")</f>
        <v/>
      </c>
      <c r="AC34" s="418"/>
      <c r="AD34" s="418" t="str">
        <f ca="1">IF(AND('Mapa Riesgos FISCALES'!$H$49="Baja",'Mapa Riesgos FISCALES'!$L$49="Mayor"),CONCATENATE("R",'Mapa Riesgos FISCALES'!$A$49),"")</f>
        <v/>
      </c>
      <c r="AE34" s="418"/>
      <c r="AF34" s="418" t="str">
        <f>IF(AND('Mapa Riesgos FISCALES'!$H$55="Baja",'Mapa Riesgos FISCALES'!$L$55="Mayor"),CONCATENATE("R",'Mapa Riesgos FISCALES'!$A$55),"")</f>
        <v/>
      </c>
      <c r="AG34" s="419"/>
      <c r="AH34" s="408" t="str">
        <f ca="1">IF(AND('Mapa Riesgos FISCALES'!$H$43="Baja",'Mapa Riesgos FISCALES'!$L$43="Catastrófico"),CONCATENATE("R",'Mapa Riesgos FISCALES'!$A$43),"")</f>
        <v/>
      </c>
      <c r="AI34" s="409"/>
      <c r="AJ34" s="409" t="str">
        <f ca="1">IF(AND('Mapa Riesgos FISCALES'!$H$49="Baja",'Mapa Riesgos FISCALES'!$L$49="Catastrófico"),CONCATENATE("R",'Mapa Riesgos FISCALES'!$A$49),"")</f>
        <v/>
      </c>
      <c r="AK34" s="409"/>
      <c r="AL34" s="409" t="str">
        <f>IF(AND('Mapa Riesgos FISCALES'!$H$55="Baja",'Mapa Riesgos FISCALES'!$L$55="Catastrófico"),CONCATENATE("R",'Mapa Riesgos FISCALES'!$A$55),"")</f>
        <v/>
      </c>
      <c r="AM34" s="410"/>
      <c r="AN34" s="82"/>
      <c r="AO34" s="469"/>
      <c r="AP34" s="470"/>
      <c r="AQ34" s="470"/>
      <c r="AR34" s="470"/>
      <c r="AS34" s="470"/>
      <c r="AT34" s="471"/>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row>
    <row r="35" spans="1:80" x14ac:dyDescent="0.25">
      <c r="A35" s="82"/>
      <c r="B35" s="437"/>
      <c r="C35" s="437"/>
      <c r="D35" s="438"/>
      <c r="E35" s="430"/>
      <c r="F35" s="431"/>
      <c r="G35" s="431"/>
      <c r="H35" s="431"/>
      <c r="I35" s="431"/>
      <c r="J35" s="390"/>
      <c r="K35" s="391"/>
      <c r="L35" s="391"/>
      <c r="M35" s="391"/>
      <c r="N35" s="391"/>
      <c r="O35" s="392"/>
      <c r="P35" s="400"/>
      <c r="Q35" s="400"/>
      <c r="R35" s="400"/>
      <c r="S35" s="400"/>
      <c r="T35" s="400"/>
      <c r="U35" s="401"/>
      <c r="V35" s="399"/>
      <c r="W35" s="400"/>
      <c r="X35" s="400"/>
      <c r="Y35" s="400"/>
      <c r="Z35" s="400"/>
      <c r="AA35" s="401"/>
      <c r="AB35" s="417"/>
      <c r="AC35" s="418"/>
      <c r="AD35" s="418"/>
      <c r="AE35" s="418"/>
      <c r="AF35" s="418"/>
      <c r="AG35" s="419"/>
      <c r="AH35" s="408"/>
      <c r="AI35" s="409"/>
      <c r="AJ35" s="409"/>
      <c r="AK35" s="409"/>
      <c r="AL35" s="409"/>
      <c r="AM35" s="410"/>
      <c r="AN35" s="82"/>
      <c r="AO35" s="469"/>
      <c r="AP35" s="470"/>
      <c r="AQ35" s="470"/>
      <c r="AR35" s="470"/>
      <c r="AS35" s="470"/>
      <c r="AT35" s="471"/>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row>
    <row r="36" spans="1:80" x14ac:dyDescent="0.25">
      <c r="A36" s="82"/>
      <c r="B36" s="437"/>
      <c r="C36" s="437"/>
      <c r="D36" s="438"/>
      <c r="E36" s="430"/>
      <c r="F36" s="431"/>
      <c r="G36" s="431"/>
      <c r="H36" s="431"/>
      <c r="I36" s="431"/>
      <c r="J36" s="390" t="str">
        <f ca="1">IF(AND('Mapa Riesgos FISCALES'!$H$61="Baja",'Mapa Riesgos FISCALES'!$L$61="Leve"),CONCATENATE("R",'Mapa Riesgos FISCALES'!$A$61),"")</f>
        <v/>
      </c>
      <c r="K36" s="391"/>
      <c r="L36" s="391" t="str">
        <f>IF(AND('Mapa Riesgos FISCALES'!$H$67="Baja",'Mapa Riesgos FISCALES'!$L$67="Leve"),CONCATENATE("R",'Mapa Riesgos FISCALES'!$A$67),"")</f>
        <v/>
      </c>
      <c r="M36" s="391"/>
      <c r="N36" s="391" t="str">
        <f>IF(AND('Mapa Riesgos FISCALES'!$H$73="Baja",'Mapa Riesgos FISCALES'!$L$73="Leve"),CONCATENATE("R",'Mapa Riesgos FISCALES'!$A$73),"")</f>
        <v/>
      </c>
      <c r="O36" s="392"/>
      <c r="P36" s="400" t="str">
        <f ca="1">IF(AND('Mapa Riesgos FISCALES'!$H$61="Baja",'Mapa Riesgos FISCALES'!$L$61="Menor"),CONCATENATE("R",'Mapa Riesgos FISCALES'!$A$61),"")</f>
        <v/>
      </c>
      <c r="Q36" s="400"/>
      <c r="R36" s="400" t="str">
        <f>IF(AND('Mapa Riesgos FISCALES'!$H$67="Baja",'Mapa Riesgos FISCALES'!$L$67="Menor"),CONCATENATE("R",'Mapa Riesgos FISCALES'!$A$67),"")</f>
        <v/>
      </c>
      <c r="S36" s="400"/>
      <c r="T36" s="400" t="str">
        <f>IF(AND('Mapa Riesgos FISCALES'!$H$73="Baja",'Mapa Riesgos FISCALES'!$L$73="Menor"),CONCATENATE("R",'Mapa Riesgos FISCALES'!$A$73),"")</f>
        <v/>
      </c>
      <c r="U36" s="401"/>
      <c r="V36" s="399" t="str">
        <f ca="1">IF(AND('Mapa Riesgos FISCALES'!$H$61="Baja",'Mapa Riesgos FISCALES'!$L$61="Moderado"),CONCATENATE("R",'Mapa Riesgos FISCALES'!$A$61),"")</f>
        <v/>
      </c>
      <c r="W36" s="400"/>
      <c r="X36" s="400" t="str">
        <f>IF(AND('Mapa Riesgos FISCALES'!$H$67="Baja",'Mapa Riesgos FISCALES'!$L$67="Moderado"),CONCATENATE("R",'Mapa Riesgos FISCALES'!$A$67),"")</f>
        <v/>
      </c>
      <c r="Y36" s="400"/>
      <c r="Z36" s="400" t="str">
        <f>IF(AND('Mapa Riesgos FISCALES'!$H$73="Baja",'Mapa Riesgos FISCALES'!$L$73="Moderado"),CONCATENATE("R",'Mapa Riesgos FISCALES'!$A$73),"")</f>
        <v/>
      </c>
      <c r="AA36" s="401"/>
      <c r="AB36" s="417" t="str">
        <f ca="1">IF(AND('Mapa Riesgos FISCALES'!$H$61="Baja",'Mapa Riesgos FISCALES'!$L$61="Mayor"),CONCATENATE("R",'Mapa Riesgos FISCALES'!$A$61),"")</f>
        <v/>
      </c>
      <c r="AC36" s="418"/>
      <c r="AD36" s="418" t="str">
        <f>IF(AND('Mapa Riesgos FISCALES'!$H$67="Baja",'Mapa Riesgos FISCALES'!$L$67="Mayor"),CONCATENATE("R",'Mapa Riesgos FISCALES'!$A$67),"")</f>
        <v/>
      </c>
      <c r="AE36" s="418"/>
      <c r="AF36" s="418" t="str">
        <f>IF(AND('Mapa Riesgos FISCALES'!$H$73="Baja",'Mapa Riesgos FISCALES'!$L$73="Mayor"),CONCATENATE("R",'Mapa Riesgos FISCALES'!$A$73),"")</f>
        <v/>
      </c>
      <c r="AG36" s="419"/>
      <c r="AH36" s="408" t="str">
        <f ca="1">IF(AND('Mapa Riesgos FISCALES'!$H$61="Baja",'Mapa Riesgos FISCALES'!$L$61="Catastrófico"),CONCATENATE("R",'Mapa Riesgos FISCALES'!$A$61),"")</f>
        <v/>
      </c>
      <c r="AI36" s="409"/>
      <c r="AJ36" s="409" t="str">
        <f>IF(AND('Mapa Riesgos FISCALES'!$H$67="Baja",'Mapa Riesgos FISCALES'!$L$67="Catastrófico"),CONCATENATE("R",'Mapa Riesgos FISCALES'!$A$67),"")</f>
        <v/>
      </c>
      <c r="AK36" s="409"/>
      <c r="AL36" s="409" t="str">
        <f>IF(AND('Mapa Riesgos FISCALES'!$H$73="Baja",'Mapa Riesgos FISCALES'!$L$73="Catastrófico"),CONCATENATE("R",'Mapa Riesgos FISCALES'!$A$73),"")</f>
        <v/>
      </c>
      <c r="AM36" s="410"/>
      <c r="AN36" s="82"/>
      <c r="AO36" s="469"/>
      <c r="AP36" s="470"/>
      <c r="AQ36" s="470"/>
      <c r="AR36" s="470"/>
      <c r="AS36" s="470"/>
      <c r="AT36" s="471"/>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row>
    <row r="37" spans="1:80" ht="15.75" thickBot="1" x14ac:dyDescent="0.3">
      <c r="A37" s="82"/>
      <c r="B37" s="437"/>
      <c r="C37" s="437"/>
      <c r="D37" s="438"/>
      <c r="E37" s="433"/>
      <c r="F37" s="434"/>
      <c r="G37" s="434"/>
      <c r="H37" s="434"/>
      <c r="I37" s="434"/>
      <c r="J37" s="393"/>
      <c r="K37" s="394"/>
      <c r="L37" s="394"/>
      <c r="M37" s="394"/>
      <c r="N37" s="394"/>
      <c r="O37" s="395"/>
      <c r="P37" s="403"/>
      <c r="Q37" s="403"/>
      <c r="R37" s="403"/>
      <c r="S37" s="403"/>
      <c r="T37" s="403"/>
      <c r="U37" s="404"/>
      <c r="V37" s="402"/>
      <c r="W37" s="403"/>
      <c r="X37" s="403"/>
      <c r="Y37" s="403"/>
      <c r="Z37" s="403"/>
      <c r="AA37" s="404"/>
      <c r="AB37" s="420"/>
      <c r="AC37" s="421"/>
      <c r="AD37" s="421"/>
      <c r="AE37" s="421"/>
      <c r="AF37" s="421"/>
      <c r="AG37" s="422"/>
      <c r="AH37" s="411"/>
      <c r="AI37" s="412"/>
      <c r="AJ37" s="412"/>
      <c r="AK37" s="412"/>
      <c r="AL37" s="412"/>
      <c r="AM37" s="413"/>
      <c r="AN37" s="82"/>
      <c r="AO37" s="472"/>
      <c r="AP37" s="473"/>
      <c r="AQ37" s="473"/>
      <c r="AR37" s="473"/>
      <c r="AS37" s="473"/>
      <c r="AT37" s="474"/>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82"/>
      <c r="BW37" s="82"/>
      <c r="BX37" s="82"/>
      <c r="BY37" s="82"/>
      <c r="BZ37" s="82"/>
      <c r="CA37" s="82"/>
      <c r="CB37" s="82"/>
    </row>
    <row r="38" spans="1:80" x14ac:dyDescent="0.25">
      <c r="A38" s="82"/>
      <c r="B38" s="437"/>
      <c r="C38" s="437"/>
      <c r="D38" s="438"/>
      <c r="E38" s="427" t="s">
        <v>112</v>
      </c>
      <c r="F38" s="428"/>
      <c r="G38" s="428"/>
      <c r="H38" s="428"/>
      <c r="I38" s="429"/>
      <c r="J38" s="396" t="str">
        <f ca="1">IF(AND('Mapa Riesgos FISCALES'!$H$10="Muy Baja",'Mapa Riesgos FISCALES'!$L$10="Leve"),CONCATENATE("R",'Mapa Riesgos FISCALES'!$A$10),"")</f>
        <v/>
      </c>
      <c r="K38" s="397"/>
      <c r="L38" s="397" t="str">
        <f ca="1">IF(AND('Mapa Riesgos FISCALES'!$H$16="Muy Baja",'Mapa Riesgos FISCALES'!$L$16="Leve"),CONCATENATE("R",'Mapa Riesgos FISCALES'!$A$16),"")</f>
        <v/>
      </c>
      <c r="M38" s="397"/>
      <c r="N38" s="397" t="str">
        <f ca="1">IF(AND('Mapa Riesgos FISCALES'!$H$22="Muy Baja",'Mapa Riesgos FISCALES'!$L$22="Leve"),CONCATENATE("R",'Mapa Riesgos FISCALES'!$A$22),"")</f>
        <v/>
      </c>
      <c r="O38" s="398"/>
      <c r="P38" s="396" t="str">
        <f ca="1">IF(AND('Mapa Riesgos FISCALES'!$H$10="Muy Baja",'Mapa Riesgos FISCALES'!$L$10="Menor"),CONCATENATE("R",'Mapa Riesgos FISCALES'!$A$10),"")</f>
        <v/>
      </c>
      <c r="Q38" s="397"/>
      <c r="R38" s="397" t="str">
        <f ca="1">IF(AND('Mapa Riesgos FISCALES'!$H$16="Muy Baja",'Mapa Riesgos FISCALES'!$L$16="Menor"),CONCATENATE("R",'Mapa Riesgos FISCALES'!$A$16),"")</f>
        <v/>
      </c>
      <c r="S38" s="397"/>
      <c r="T38" s="397" t="str">
        <f ca="1">IF(AND('Mapa Riesgos FISCALES'!$H$22="Muy Baja",'Mapa Riesgos FISCALES'!$L$22="Menor"),CONCATENATE("R",'Mapa Riesgos FISCALES'!$A$22),"")</f>
        <v/>
      </c>
      <c r="U38" s="398"/>
      <c r="V38" s="405" t="str">
        <f ca="1">IF(AND('Mapa Riesgos FISCALES'!$H$10="Muy Baja",'Mapa Riesgos FISCALES'!$L$10="Moderado"),CONCATENATE("R",'Mapa Riesgos FISCALES'!$A$10),"")</f>
        <v/>
      </c>
      <c r="W38" s="406"/>
      <c r="X38" s="406" t="str">
        <f ca="1">IF(AND('Mapa Riesgos FISCALES'!$H$16="Muy Baja",'Mapa Riesgos FISCALES'!$L$16="Moderado"),CONCATENATE("R",'Mapa Riesgos FISCALES'!$A$16),"")</f>
        <v/>
      </c>
      <c r="Y38" s="406"/>
      <c r="Z38" s="406" t="str">
        <f ca="1">IF(AND('Mapa Riesgos FISCALES'!$H$22="Muy Baja",'Mapa Riesgos FISCALES'!$L$22="Moderado"),CONCATENATE("R",'Mapa Riesgos FISCALES'!$A$22),"")</f>
        <v/>
      </c>
      <c r="AA38" s="407"/>
      <c r="AB38" s="423" t="str">
        <f ca="1">IF(AND('Mapa Riesgos FISCALES'!$H$10="Muy Baja",'Mapa Riesgos FISCALES'!$L$10="Mayor"),CONCATENATE("R",'Mapa Riesgos FISCALES'!$A$10),"")</f>
        <v/>
      </c>
      <c r="AC38" s="424"/>
      <c r="AD38" s="424" t="str">
        <f ca="1">IF(AND('Mapa Riesgos FISCALES'!$H$16="Muy Baja",'Mapa Riesgos FISCALES'!$L$16="Mayor"),CONCATENATE("R",'Mapa Riesgos FISCALES'!$A$16),"")</f>
        <v/>
      </c>
      <c r="AE38" s="424"/>
      <c r="AF38" s="424" t="str">
        <f ca="1">IF(AND('Mapa Riesgos FISCALES'!$H$22="Muy Baja",'Mapa Riesgos FISCALES'!$L$22="Mayor"),CONCATENATE("R",'Mapa Riesgos FISCALES'!$A$22),"")</f>
        <v/>
      </c>
      <c r="AG38" s="425"/>
      <c r="AH38" s="414" t="str">
        <f ca="1">IF(AND('Mapa Riesgos FISCALES'!$H$10="Muy Baja",'Mapa Riesgos FISCALES'!$L$10="Catastrófico"),CONCATENATE("R",'Mapa Riesgos FISCALES'!$A$10),"")</f>
        <v/>
      </c>
      <c r="AI38" s="415"/>
      <c r="AJ38" s="415" t="str">
        <f ca="1">IF(AND('Mapa Riesgos FISCALES'!$H$16="Muy Baja",'Mapa Riesgos FISCALES'!$L$16="Catastrófico"),CONCATENATE("R",'Mapa Riesgos FISCALES'!$A$16),"")</f>
        <v/>
      </c>
      <c r="AK38" s="415"/>
      <c r="AL38" s="415" t="str">
        <f ca="1">IF(AND('Mapa Riesgos FISCALES'!$H$22="Muy Baja",'Mapa Riesgos FISCALES'!$L$22="Catastrófico"),CONCATENATE("R",'Mapa Riesgos FISCALES'!$A$22),"")</f>
        <v/>
      </c>
      <c r="AM38" s="416"/>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c r="BY38" s="82"/>
      <c r="BZ38" s="82"/>
      <c r="CA38" s="82"/>
      <c r="CB38" s="82"/>
    </row>
    <row r="39" spans="1:80" x14ac:dyDescent="0.25">
      <c r="A39" s="82"/>
      <c r="B39" s="437"/>
      <c r="C39" s="437"/>
      <c r="D39" s="438"/>
      <c r="E39" s="430"/>
      <c r="F39" s="431"/>
      <c r="G39" s="431"/>
      <c r="H39" s="431"/>
      <c r="I39" s="432"/>
      <c r="J39" s="390"/>
      <c r="K39" s="391"/>
      <c r="L39" s="391"/>
      <c r="M39" s="391"/>
      <c r="N39" s="391"/>
      <c r="O39" s="392"/>
      <c r="P39" s="390"/>
      <c r="Q39" s="391"/>
      <c r="R39" s="391"/>
      <c r="S39" s="391"/>
      <c r="T39" s="391"/>
      <c r="U39" s="392"/>
      <c r="V39" s="399"/>
      <c r="W39" s="400"/>
      <c r="X39" s="400"/>
      <c r="Y39" s="400"/>
      <c r="Z39" s="400"/>
      <c r="AA39" s="401"/>
      <c r="AB39" s="417"/>
      <c r="AC39" s="418"/>
      <c r="AD39" s="418"/>
      <c r="AE39" s="418"/>
      <c r="AF39" s="418"/>
      <c r="AG39" s="419"/>
      <c r="AH39" s="408"/>
      <c r="AI39" s="409"/>
      <c r="AJ39" s="409"/>
      <c r="AK39" s="409"/>
      <c r="AL39" s="409"/>
      <c r="AM39" s="410"/>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row>
    <row r="40" spans="1:80" x14ac:dyDescent="0.25">
      <c r="A40" s="82"/>
      <c r="B40" s="437"/>
      <c r="C40" s="437"/>
      <c r="D40" s="438"/>
      <c r="E40" s="430"/>
      <c r="F40" s="431"/>
      <c r="G40" s="431"/>
      <c r="H40" s="431"/>
      <c r="I40" s="432"/>
      <c r="J40" s="390" t="str">
        <f ca="1">IF(AND('Mapa Riesgos FISCALES'!$H$28="Muy Baja",'Mapa Riesgos FISCALES'!$L$28="Leve"),CONCATENATE("R",'Mapa Riesgos FISCALES'!$A$28),"")</f>
        <v/>
      </c>
      <c r="K40" s="391"/>
      <c r="L40" s="391" t="str">
        <f ca="1">IF(AND('Mapa Riesgos FISCALES'!$H$34="Muy Baja",'Mapa Riesgos FISCALES'!$L$34="Leve"),CONCATENATE("R",'Mapa Riesgos FISCALES'!$A$34),"")</f>
        <v/>
      </c>
      <c r="M40" s="391"/>
      <c r="N40" s="391" t="str">
        <f ca="1">IF(AND('Mapa Riesgos FISCALES'!$H$37="Muy Baja",'Mapa Riesgos FISCALES'!$L$37="Leve"),CONCATENATE("R",'Mapa Riesgos FISCALES'!$A$37),"")</f>
        <v/>
      </c>
      <c r="O40" s="392"/>
      <c r="P40" s="390" t="str">
        <f ca="1">IF(AND('Mapa Riesgos FISCALES'!$H$28="Muy Baja",'Mapa Riesgos FISCALES'!$L$28="Menor"),CONCATENATE("R",'Mapa Riesgos FISCALES'!$A$28),"")</f>
        <v/>
      </c>
      <c r="Q40" s="391"/>
      <c r="R40" s="391" t="str">
        <f ca="1">IF(AND('Mapa Riesgos FISCALES'!$H$34="Muy Baja",'Mapa Riesgos FISCALES'!$L$34="Menor"),CONCATENATE("R",'Mapa Riesgos FISCALES'!$A$34),"")</f>
        <v/>
      </c>
      <c r="S40" s="391"/>
      <c r="T40" s="391" t="str">
        <f ca="1">IF(AND('Mapa Riesgos FISCALES'!$H$37="Muy Baja",'Mapa Riesgos FISCALES'!$L$37="Menor"),CONCATENATE("R",'Mapa Riesgos FISCALES'!$A$37),"")</f>
        <v/>
      </c>
      <c r="U40" s="392"/>
      <c r="V40" s="399" t="str">
        <f ca="1">IF(AND('Mapa Riesgos FISCALES'!$H$28="Muy Baja",'Mapa Riesgos FISCALES'!$L$28="Moderado"),CONCATENATE("R",'Mapa Riesgos FISCALES'!$A$28),"")</f>
        <v/>
      </c>
      <c r="W40" s="400"/>
      <c r="X40" s="400" t="str">
        <f ca="1">IF(AND('Mapa Riesgos FISCALES'!$H$34="Muy Baja",'Mapa Riesgos FISCALES'!$L$34="Moderado"),CONCATENATE("R",'Mapa Riesgos FISCALES'!$A$34),"")</f>
        <v/>
      </c>
      <c r="Y40" s="400"/>
      <c r="Z40" s="400" t="str">
        <f ca="1">IF(AND('Mapa Riesgos FISCALES'!$H$37="Muy Baja",'Mapa Riesgos FISCALES'!$L$37="Moderado"),CONCATENATE("R",'Mapa Riesgos FISCALES'!$A$37),"")</f>
        <v/>
      </c>
      <c r="AA40" s="401"/>
      <c r="AB40" s="417" t="str">
        <f ca="1">IF(AND('Mapa Riesgos FISCALES'!$H$28="Muy Baja",'Mapa Riesgos FISCALES'!$L$28="Mayor"),CONCATENATE("R",'Mapa Riesgos FISCALES'!$A$28),"")</f>
        <v/>
      </c>
      <c r="AC40" s="418"/>
      <c r="AD40" s="418" t="str">
        <f ca="1">IF(AND('Mapa Riesgos FISCALES'!$H$34="Muy Baja",'Mapa Riesgos FISCALES'!$L$34="Mayor"),CONCATENATE("R",'Mapa Riesgos FISCALES'!$A$34),"")</f>
        <v/>
      </c>
      <c r="AE40" s="418"/>
      <c r="AF40" s="418" t="str">
        <f ca="1">IF(AND('Mapa Riesgos FISCALES'!$H$37="Muy Baja",'Mapa Riesgos FISCALES'!$L$37="Mayor"),CONCATENATE("R",'Mapa Riesgos FISCALES'!$A$37),"")</f>
        <v/>
      </c>
      <c r="AG40" s="419"/>
      <c r="AH40" s="408" t="str">
        <f ca="1">IF(AND('Mapa Riesgos FISCALES'!$H$28="Muy Baja",'Mapa Riesgos FISCALES'!$L$28="Catastrófico"),CONCATENATE("R",'Mapa Riesgos FISCALES'!$A$28),"")</f>
        <v/>
      </c>
      <c r="AI40" s="409"/>
      <c r="AJ40" s="409" t="str">
        <f ca="1">IF(AND('Mapa Riesgos FISCALES'!$H$34="Muy Baja",'Mapa Riesgos FISCALES'!$L$34="Catastrófico"),CONCATENATE("R",'Mapa Riesgos FISCALES'!$A$34),"")</f>
        <v/>
      </c>
      <c r="AK40" s="409"/>
      <c r="AL40" s="409" t="str">
        <f ca="1">IF(AND('Mapa Riesgos FISCALES'!$H$37="Muy Baja",'Mapa Riesgos FISCALES'!$L$37="Catastrófico"),CONCATENATE("R",'Mapa Riesgos FISCALES'!$A$37),"")</f>
        <v/>
      </c>
      <c r="AM40" s="410"/>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c r="BY40" s="82"/>
      <c r="BZ40" s="82"/>
      <c r="CA40" s="82"/>
      <c r="CB40" s="82"/>
    </row>
    <row r="41" spans="1:80" x14ac:dyDescent="0.25">
      <c r="A41" s="82"/>
      <c r="B41" s="437"/>
      <c r="C41" s="437"/>
      <c r="D41" s="438"/>
      <c r="E41" s="430"/>
      <c r="F41" s="431"/>
      <c r="G41" s="431"/>
      <c r="H41" s="431"/>
      <c r="I41" s="432"/>
      <c r="J41" s="390"/>
      <c r="K41" s="391"/>
      <c r="L41" s="391"/>
      <c r="M41" s="391"/>
      <c r="N41" s="391"/>
      <c r="O41" s="392"/>
      <c r="P41" s="390"/>
      <c r="Q41" s="391"/>
      <c r="R41" s="391"/>
      <c r="S41" s="391"/>
      <c r="T41" s="391"/>
      <c r="U41" s="392"/>
      <c r="V41" s="399"/>
      <c r="W41" s="400"/>
      <c r="X41" s="400"/>
      <c r="Y41" s="400"/>
      <c r="Z41" s="400"/>
      <c r="AA41" s="401"/>
      <c r="AB41" s="417"/>
      <c r="AC41" s="418"/>
      <c r="AD41" s="418"/>
      <c r="AE41" s="418"/>
      <c r="AF41" s="418"/>
      <c r="AG41" s="419"/>
      <c r="AH41" s="408"/>
      <c r="AI41" s="409"/>
      <c r="AJ41" s="409"/>
      <c r="AK41" s="409"/>
      <c r="AL41" s="409"/>
      <c r="AM41" s="410"/>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row>
    <row r="42" spans="1:80" x14ac:dyDescent="0.25">
      <c r="A42" s="82"/>
      <c r="B42" s="437"/>
      <c r="C42" s="437"/>
      <c r="D42" s="438"/>
      <c r="E42" s="430"/>
      <c r="F42" s="431"/>
      <c r="G42" s="431"/>
      <c r="H42" s="431"/>
      <c r="I42" s="432"/>
      <c r="J42" s="390" t="str">
        <f ca="1">IF(AND('Mapa Riesgos FISCALES'!$H$43="Muy Baja",'Mapa Riesgos FISCALES'!$L$43="Leve"),CONCATENATE("R",'Mapa Riesgos FISCALES'!$A$43),"")</f>
        <v/>
      </c>
      <c r="K42" s="391"/>
      <c r="L42" s="391" t="str">
        <f ca="1">IF(AND('Mapa Riesgos FISCALES'!$H$49="Muy Baja",'Mapa Riesgos FISCALES'!$L$49="Leve"),CONCATENATE("R",'Mapa Riesgos FISCALES'!$A$49),"")</f>
        <v/>
      </c>
      <c r="M42" s="391"/>
      <c r="N42" s="391" t="str">
        <f>IF(AND('Mapa Riesgos FISCALES'!$H$55="Muy Baja",'Mapa Riesgos FISCALES'!$L$55="Leve"),CONCATENATE("R",'Mapa Riesgos FISCALES'!$A$55),"")</f>
        <v/>
      </c>
      <c r="O42" s="392"/>
      <c r="P42" s="390" t="str">
        <f ca="1">IF(AND('Mapa Riesgos FISCALES'!$H$43="Muy Baja",'Mapa Riesgos FISCALES'!$L$43="Menor"),CONCATENATE("R",'Mapa Riesgos FISCALES'!$A$43),"")</f>
        <v/>
      </c>
      <c r="Q42" s="391"/>
      <c r="R42" s="391" t="str">
        <f ca="1">IF(AND('Mapa Riesgos FISCALES'!$H$49="Muy Baja",'Mapa Riesgos FISCALES'!$L$49="Menor"),CONCATENATE("R",'Mapa Riesgos FISCALES'!$A$49),"")</f>
        <v/>
      </c>
      <c r="S42" s="391"/>
      <c r="T42" s="391" t="str">
        <f>IF(AND('Mapa Riesgos FISCALES'!$H$55="Muy Baja",'Mapa Riesgos FISCALES'!$L$55="Menor"),CONCATENATE("R",'Mapa Riesgos FISCALES'!$A$55),"")</f>
        <v/>
      </c>
      <c r="U42" s="392"/>
      <c r="V42" s="399" t="str">
        <f ca="1">IF(AND('Mapa Riesgos FISCALES'!$H$43="Muy Baja",'Mapa Riesgos FISCALES'!$L$43="Moderado"),CONCATENATE("R",'Mapa Riesgos FISCALES'!$A$43),"")</f>
        <v/>
      </c>
      <c r="W42" s="400"/>
      <c r="X42" s="400" t="str">
        <f ca="1">IF(AND('Mapa Riesgos FISCALES'!$H$49="Muy Baja",'Mapa Riesgos FISCALES'!$L$49="Moderado"),CONCATENATE("R",'Mapa Riesgos FISCALES'!$A$49),"")</f>
        <v/>
      </c>
      <c r="Y42" s="400"/>
      <c r="Z42" s="400" t="str">
        <f>IF(AND('Mapa Riesgos FISCALES'!$H$55="Muy Baja",'Mapa Riesgos FISCALES'!$L$55="Moderado"),CONCATENATE("R",'Mapa Riesgos FISCALES'!$A$55),"")</f>
        <v/>
      </c>
      <c r="AA42" s="401"/>
      <c r="AB42" s="417" t="str">
        <f ca="1">IF(AND('Mapa Riesgos FISCALES'!$H$43="Muy Baja",'Mapa Riesgos FISCALES'!$L$43="Mayor"),CONCATENATE("R",'Mapa Riesgos FISCALES'!$A$43),"")</f>
        <v/>
      </c>
      <c r="AC42" s="418"/>
      <c r="AD42" s="418" t="str">
        <f ca="1">IF(AND('Mapa Riesgos FISCALES'!$H$49="Muy Baja",'Mapa Riesgos FISCALES'!$L$49="Mayor"),CONCATENATE("R",'Mapa Riesgos FISCALES'!$A$49),"")</f>
        <v/>
      </c>
      <c r="AE42" s="418"/>
      <c r="AF42" s="418" t="str">
        <f>IF(AND('Mapa Riesgos FISCALES'!$H$55="Muy Baja",'Mapa Riesgos FISCALES'!$L$55="Mayor"),CONCATENATE("R",'Mapa Riesgos FISCALES'!$A$55),"")</f>
        <v/>
      </c>
      <c r="AG42" s="419"/>
      <c r="AH42" s="408" t="str">
        <f ca="1">IF(AND('Mapa Riesgos FISCALES'!$H$43="Muy Baja",'Mapa Riesgos FISCALES'!$L$43="Catastrófico"),CONCATENATE("R",'Mapa Riesgos FISCALES'!$A$43),"")</f>
        <v/>
      </c>
      <c r="AI42" s="409"/>
      <c r="AJ42" s="409" t="str">
        <f ca="1">IF(AND('Mapa Riesgos FISCALES'!$H$49="Muy Baja",'Mapa Riesgos FISCALES'!$L$49="Catastrófico"),CONCATENATE("R",'Mapa Riesgos FISCALES'!$A$49),"")</f>
        <v/>
      </c>
      <c r="AK42" s="409"/>
      <c r="AL42" s="409" t="str">
        <f>IF(AND('Mapa Riesgos FISCALES'!$H$55="Muy Baja",'Mapa Riesgos FISCALES'!$L$55="Catastrófico"),CONCATENATE("R",'Mapa Riesgos FISCALES'!$A$55),"")</f>
        <v/>
      </c>
      <c r="AM42" s="410"/>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row>
    <row r="43" spans="1:80" x14ac:dyDescent="0.25">
      <c r="A43" s="82"/>
      <c r="B43" s="437"/>
      <c r="C43" s="437"/>
      <c r="D43" s="438"/>
      <c r="E43" s="430"/>
      <c r="F43" s="431"/>
      <c r="G43" s="431"/>
      <c r="H43" s="431"/>
      <c r="I43" s="432"/>
      <c r="J43" s="390"/>
      <c r="K43" s="391"/>
      <c r="L43" s="391"/>
      <c r="M43" s="391"/>
      <c r="N43" s="391"/>
      <c r="O43" s="392"/>
      <c r="P43" s="390"/>
      <c r="Q43" s="391"/>
      <c r="R43" s="391"/>
      <c r="S43" s="391"/>
      <c r="T43" s="391"/>
      <c r="U43" s="392"/>
      <c r="V43" s="399"/>
      <c r="W43" s="400"/>
      <c r="X43" s="400"/>
      <c r="Y43" s="400"/>
      <c r="Z43" s="400"/>
      <c r="AA43" s="401"/>
      <c r="AB43" s="417"/>
      <c r="AC43" s="418"/>
      <c r="AD43" s="418"/>
      <c r="AE43" s="418"/>
      <c r="AF43" s="418"/>
      <c r="AG43" s="419"/>
      <c r="AH43" s="408"/>
      <c r="AI43" s="409"/>
      <c r="AJ43" s="409"/>
      <c r="AK43" s="409"/>
      <c r="AL43" s="409"/>
      <c r="AM43" s="410"/>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row>
    <row r="44" spans="1:80" x14ac:dyDescent="0.25">
      <c r="A44" s="82"/>
      <c r="B44" s="437"/>
      <c r="C44" s="437"/>
      <c r="D44" s="438"/>
      <c r="E44" s="430"/>
      <c r="F44" s="431"/>
      <c r="G44" s="431"/>
      <c r="H44" s="431"/>
      <c r="I44" s="432"/>
      <c r="J44" s="390" t="str">
        <f ca="1">IF(AND('Mapa Riesgos FISCALES'!$H$61="Muy Baja",'Mapa Riesgos FISCALES'!$L$61="Leve"),CONCATENATE("R",'Mapa Riesgos FISCALES'!$A$61),"")</f>
        <v/>
      </c>
      <c r="K44" s="391"/>
      <c r="L44" s="391" t="str">
        <f>IF(AND('Mapa Riesgos FISCALES'!$H$67="Muy Baja",'Mapa Riesgos FISCALES'!$L$67="Leve"),CONCATENATE("R",'Mapa Riesgos FISCALES'!$A$67),"")</f>
        <v/>
      </c>
      <c r="M44" s="391"/>
      <c r="N44" s="391" t="str">
        <f>IF(AND('Mapa Riesgos FISCALES'!$H$73="Muy Baja",'Mapa Riesgos FISCALES'!$L$73="Leve"),CONCATENATE("R",'Mapa Riesgos FISCALES'!$A$73),"")</f>
        <v/>
      </c>
      <c r="O44" s="392"/>
      <c r="P44" s="390" t="str">
        <f ca="1">IF(AND('Mapa Riesgos FISCALES'!$H$61="Muy Baja",'Mapa Riesgos FISCALES'!$L$61="Menor"),CONCATENATE("R",'Mapa Riesgos FISCALES'!$A$61),"")</f>
        <v/>
      </c>
      <c r="Q44" s="391"/>
      <c r="R44" s="391" t="str">
        <f>IF(AND('Mapa Riesgos FISCALES'!$H$67="Muy Baja",'Mapa Riesgos FISCALES'!$L$67="Menor"),CONCATENATE("R",'Mapa Riesgos FISCALES'!$A$67),"")</f>
        <v/>
      </c>
      <c r="S44" s="391"/>
      <c r="T44" s="391" t="str">
        <f>IF(AND('Mapa Riesgos FISCALES'!$H$73="Muy Baja",'Mapa Riesgos FISCALES'!$L$73="Menor"),CONCATENATE("R",'Mapa Riesgos FISCALES'!$A$73),"")</f>
        <v/>
      </c>
      <c r="U44" s="392"/>
      <c r="V44" s="399" t="str">
        <f ca="1">IF(AND('Mapa Riesgos FISCALES'!$H$61="Muy Baja",'Mapa Riesgos FISCALES'!$L$61="Moderado"),CONCATENATE("R",'Mapa Riesgos FISCALES'!$A$61),"")</f>
        <v/>
      </c>
      <c r="W44" s="400"/>
      <c r="X44" s="400" t="str">
        <f>IF(AND('Mapa Riesgos FISCALES'!$H$67="Muy Baja",'Mapa Riesgos FISCALES'!$L$67="Moderado"),CONCATENATE("R",'Mapa Riesgos FISCALES'!$A$67),"")</f>
        <v/>
      </c>
      <c r="Y44" s="400"/>
      <c r="Z44" s="400" t="str">
        <f>IF(AND('Mapa Riesgos FISCALES'!$H$73="Muy Baja",'Mapa Riesgos FISCALES'!$L$73="Moderado"),CONCATENATE("R",'Mapa Riesgos FISCALES'!$A$73),"")</f>
        <v/>
      </c>
      <c r="AA44" s="401"/>
      <c r="AB44" s="417" t="str">
        <f ca="1">IF(AND('Mapa Riesgos FISCALES'!$H$61="Muy Baja",'Mapa Riesgos FISCALES'!$L$61="Mayor"),CONCATENATE("R",'Mapa Riesgos FISCALES'!$A$61),"")</f>
        <v/>
      </c>
      <c r="AC44" s="418"/>
      <c r="AD44" s="418" t="str">
        <f>IF(AND('Mapa Riesgos FISCALES'!$H$67="Muy Baja",'Mapa Riesgos FISCALES'!$L$67="Mayor"),CONCATENATE("R",'Mapa Riesgos FISCALES'!$A$67),"")</f>
        <v/>
      </c>
      <c r="AE44" s="418"/>
      <c r="AF44" s="418" t="str">
        <f>IF(AND('Mapa Riesgos FISCALES'!$H$73="Muy Baja",'Mapa Riesgos FISCALES'!$L$73="Mayor"),CONCATENATE("R",'Mapa Riesgos FISCALES'!$A$73),"")</f>
        <v/>
      </c>
      <c r="AG44" s="419"/>
      <c r="AH44" s="408" t="str">
        <f ca="1">IF(AND('Mapa Riesgos FISCALES'!$H$61="Muy Baja",'Mapa Riesgos FISCALES'!$L$61="Catastrófico"),CONCATENATE("R",'Mapa Riesgos FISCALES'!$A$61),"")</f>
        <v/>
      </c>
      <c r="AI44" s="409"/>
      <c r="AJ44" s="409" t="str">
        <f>IF(AND('Mapa Riesgos FISCALES'!$H$67="Muy Baja",'Mapa Riesgos FISCALES'!$L$67="Catastrófico"),CONCATENATE("R",'Mapa Riesgos FISCALES'!$A$67),"")</f>
        <v/>
      </c>
      <c r="AK44" s="409"/>
      <c r="AL44" s="409" t="str">
        <f>IF(AND('Mapa Riesgos FISCALES'!$H$73="Muy Baja",'Mapa Riesgos FISCALES'!$L$73="Catastrófico"),CONCATENATE("R",'Mapa Riesgos FISCALES'!$A$73),"")</f>
        <v/>
      </c>
      <c r="AM44" s="410"/>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c r="BY44" s="82"/>
      <c r="BZ44" s="82"/>
      <c r="CA44" s="82"/>
      <c r="CB44" s="82"/>
    </row>
    <row r="45" spans="1:80" ht="15.75" thickBot="1" x14ac:dyDescent="0.3">
      <c r="A45" s="82"/>
      <c r="B45" s="437"/>
      <c r="C45" s="437"/>
      <c r="D45" s="438"/>
      <c r="E45" s="433"/>
      <c r="F45" s="434"/>
      <c r="G45" s="434"/>
      <c r="H45" s="434"/>
      <c r="I45" s="435"/>
      <c r="J45" s="393"/>
      <c r="K45" s="394"/>
      <c r="L45" s="394"/>
      <c r="M45" s="394"/>
      <c r="N45" s="394"/>
      <c r="O45" s="395"/>
      <c r="P45" s="393"/>
      <c r="Q45" s="394"/>
      <c r="R45" s="394"/>
      <c r="S45" s="394"/>
      <c r="T45" s="394"/>
      <c r="U45" s="395"/>
      <c r="V45" s="402"/>
      <c r="W45" s="403"/>
      <c r="X45" s="403"/>
      <c r="Y45" s="403"/>
      <c r="Z45" s="403"/>
      <c r="AA45" s="404"/>
      <c r="AB45" s="420"/>
      <c r="AC45" s="421"/>
      <c r="AD45" s="421"/>
      <c r="AE45" s="421"/>
      <c r="AF45" s="421"/>
      <c r="AG45" s="422"/>
      <c r="AH45" s="411"/>
      <c r="AI45" s="412"/>
      <c r="AJ45" s="412"/>
      <c r="AK45" s="412"/>
      <c r="AL45" s="412"/>
      <c r="AM45" s="413"/>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2"/>
      <c r="BR45" s="82"/>
      <c r="BS45" s="82"/>
      <c r="BT45" s="82"/>
      <c r="BU45" s="82"/>
      <c r="BV45" s="82"/>
      <c r="BW45" s="82"/>
      <c r="BX45" s="82"/>
      <c r="BY45" s="82"/>
      <c r="BZ45" s="82"/>
      <c r="CA45" s="82"/>
      <c r="CB45" s="82"/>
    </row>
    <row r="46" spans="1:80" x14ac:dyDescent="0.25">
      <c r="A46" s="82"/>
      <c r="B46" s="82"/>
      <c r="C46" s="82"/>
      <c r="D46" s="82"/>
      <c r="E46" s="82"/>
      <c r="F46" s="82"/>
      <c r="G46" s="82"/>
      <c r="H46" s="82"/>
      <c r="I46" s="82"/>
      <c r="J46" s="427" t="s">
        <v>111</v>
      </c>
      <c r="K46" s="428"/>
      <c r="L46" s="428"/>
      <c r="M46" s="428"/>
      <c r="N46" s="428"/>
      <c r="O46" s="429"/>
      <c r="P46" s="427" t="s">
        <v>110</v>
      </c>
      <c r="Q46" s="428"/>
      <c r="R46" s="428"/>
      <c r="S46" s="428"/>
      <c r="T46" s="428"/>
      <c r="U46" s="429"/>
      <c r="V46" s="427" t="s">
        <v>109</v>
      </c>
      <c r="W46" s="428"/>
      <c r="X46" s="428"/>
      <c r="Y46" s="428"/>
      <c r="Z46" s="428"/>
      <c r="AA46" s="429"/>
      <c r="AB46" s="427" t="s">
        <v>108</v>
      </c>
      <c r="AC46" s="436"/>
      <c r="AD46" s="428"/>
      <c r="AE46" s="428"/>
      <c r="AF46" s="428"/>
      <c r="AG46" s="429"/>
      <c r="AH46" s="427" t="s">
        <v>107</v>
      </c>
      <c r="AI46" s="428"/>
      <c r="AJ46" s="428"/>
      <c r="AK46" s="428"/>
      <c r="AL46" s="428"/>
      <c r="AM46" s="429"/>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row>
    <row r="47" spans="1:80" x14ac:dyDescent="0.25">
      <c r="A47" s="82"/>
      <c r="B47" s="82"/>
      <c r="C47" s="82"/>
      <c r="D47" s="82"/>
      <c r="E47" s="82"/>
      <c r="F47" s="82"/>
      <c r="G47" s="82"/>
      <c r="H47" s="82"/>
      <c r="I47" s="82"/>
      <c r="J47" s="430"/>
      <c r="K47" s="431"/>
      <c r="L47" s="431"/>
      <c r="M47" s="431"/>
      <c r="N47" s="431"/>
      <c r="O47" s="432"/>
      <c r="P47" s="430"/>
      <c r="Q47" s="431"/>
      <c r="R47" s="431"/>
      <c r="S47" s="431"/>
      <c r="T47" s="431"/>
      <c r="U47" s="432"/>
      <c r="V47" s="430"/>
      <c r="W47" s="431"/>
      <c r="X47" s="431"/>
      <c r="Y47" s="431"/>
      <c r="Z47" s="431"/>
      <c r="AA47" s="432"/>
      <c r="AB47" s="430"/>
      <c r="AC47" s="431"/>
      <c r="AD47" s="431"/>
      <c r="AE47" s="431"/>
      <c r="AF47" s="431"/>
      <c r="AG47" s="432"/>
      <c r="AH47" s="430"/>
      <c r="AI47" s="431"/>
      <c r="AJ47" s="431"/>
      <c r="AK47" s="431"/>
      <c r="AL47" s="431"/>
      <c r="AM47" s="432"/>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c r="BT47" s="82"/>
      <c r="BU47" s="82"/>
      <c r="BV47" s="82"/>
      <c r="BW47" s="82"/>
      <c r="BX47" s="82"/>
      <c r="BY47" s="82"/>
      <c r="BZ47" s="82"/>
      <c r="CA47" s="82"/>
      <c r="CB47" s="82"/>
    </row>
    <row r="48" spans="1:80" x14ac:dyDescent="0.25">
      <c r="A48" s="82"/>
      <c r="B48" s="82"/>
      <c r="C48" s="82"/>
      <c r="D48" s="82"/>
      <c r="E48" s="82"/>
      <c r="F48" s="82"/>
      <c r="G48" s="82"/>
      <c r="H48" s="82"/>
      <c r="I48" s="82"/>
      <c r="J48" s="430"/>
      <c r="K48" s="431"/>
      <c r="L48" s="431"/>
      <c r="M48" s="431"/>
      <c r="N48" s="431"/>
      <c r="O48" s="432"/>
      <c r="P48" s="430"/>
      <c r="Q48" s="431"/>
      <c r="R48" s="431"/>
      <c r="S48" s="431"/>
      <c r="T48" s="431"/>
      <c r="U48" s="432"/>
      <c r="V48" s="430"/>
      <c r="W48" s="431"/>
      <c r="X48" s="431"/>
      <c r="Y48" s="431"/>
      <c r="Z48" s="431"/>
      <c r="AA48" s="432"/>
      <c r="AB48" s="430"/>
      <c r="AC48" s="431"/>
      <c r="AD48" s="431"/>
      <c r="AE48" s="431"/>
      <c r="AF48" s="431"/>
      <c r="AG48" s="432"/>
      <c r="AH48" s="430"/>
      <c r="AI48" s="431"/>
      <c r="AJ48" s="431"/>
      <c r="AK48" s="431"/>
      <c r="AL48" s="431"/>
      <c r="AM48" s="432"/>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2"/>
      <c r="BX48" s="82"/>
      <c r="BY48" s="82"/>
      <c r="BZ48" s="82"/>
      <c r="CA48" s="82"/>
      <c r="CB48" s="82"/>
    </row>
    <row r="49" spans="1:80" x14ac:dyDescent="0.25">
      <c r="A49" s="82"/>
      <c r="B49" s="82"/>
      <c r="C49" s="82"/>
      <c r="D49" s="82"/>
      <c r="E49" s="82"/>
      <c r="F49" s="82"/>
      <c r="G49" s="82"/>
      <c r="H49" s="82"/>
      <c r="I49" s="82"/>
      <c r="J49" s="430"/>
      <c r="K49" s="431"/>
      <c r="L49" s="431"/>
      <c r="M49" s="431"/>
      <c r="N49" s="431"/>
      <c r="O49" s="432"/>
      <c r="P49" s="430"/>
      <c r="Q49" s="431"/>
      <c r="R49" s="431"/>
      <c r="S49" s="431"/>
      <c r="T49" s="431"/>
      <c r="U49" s="432"/>
      <c r="V49" s="430"/>
      <c r="W49" s="431"/>
      <c r="X49" s="431"/>
      <c r="Y49" s="431"/>
      <c r="Z49" s="431"/>
      <c r="AA49" s="432"/>
      <c r="AB49" s="430"/>
      <c r="AC49" s="431"/>
      <c r="AD49" s="431"/>
      <c r="AE49" s="431"/>
      <c r="AF49" s="431"/>
      <c r="AG49" s="432"/>
      <c r="AH49" s="430"/>
      <c r="AI49" s="431"/>
      <c r="AJ49" s="431"/>
      <c r="AK49" s="431"/>
      <c r="AL49" s="431"/>
      <c r="AM49" s="43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c r="BR49" s="82"/>
      <c r="BS49" s="82"/>
      <c r="BT49" s="82"/>
      <c r="BU49" s="82"/>
      <c r="BV49" s="82"/>
      <c r="BW49" s="82"/>
      <c r="BX49" s="82"/>
      <c r="BY49" s="82"/>
      <c r="BZ49" s="82"/>
      <c r="CA49" s="82"/>
      <c r="CB49" s="82"/>
    </row>
    <row r="50" spans="1:80" x14ac:dyDescent="0.25">
      <c r="A50" s="82"/>
      <c r="B50" s="82"/>
      <c r="C50" s="82"/>
      <c r="D50" s="82"/>
      <c r="E50" s="82"/>
      <c r="F50" s="82"/>
      <c r="G50" s="82"/>
      <c r="H50" s="82"/>
      <c r="I50" s="82"/>
      <c r="J50" s="430"/>
      <c r="K50" s="431"/>
      <c r="L50" s="431"/>
      <c r="M50" s="431"/>
      <c r="N50" s="431"/>
      <c r="O50" s="432"/>
      <c r="P50" s="430"/>
      <c r="Q50" s="431"/>
      <c r="R50" s="431"/>
      <c r="S50" s="431"/>
      <c r="T50" s="431"/>
      <c r="U50" s="432"/>
      <c r="V50" s="430"/>
      <c r="W50" s="431"/>
      <c r="X50" s="431"/>
      <c r="Y50" s="431"/>
      <c r="Z50" s="431"/>
      <c r="AA50" s="432"/>
      <c r="AB50" s="430"/>
      <c r="AC50" s="431"/>
      <c r="AD50" s="431"/>
      <c r="AE50" s="431"/>
      <c r="AF50" s="431"/>
      <c r="AG50" s="432"/>
      <c r="AH50" s="430"/>
      <c r="AI50" s="431"/>
      <c r="AJ50" s="431"/>
      <c r="AK50" s="431"/>
      <c r="AL50" s="431"/>
      <c r="AM50" s="43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c r="BR50" s="82"/>
      <c r="BS50" s="82"/>
      <c r="BT50" s="82"/>
      <c r="BU50" s="82"/>
      <c r="BV50" s="82"/>
      <c r="BW50" s="82"/>
      <c r="BX50" s="82"/>
      <c r="BY50" s="82"/>
      <c r="BZ50" s="82"/>
      <c r="CA50" s="82"/>
      <c r="CB50" s="82"/>
    </row>
    <row r="51" spans="1:80" ht="15.75" thickBot="1" x14ac:dyDescent="0.3">
      <c r="A51" s="82"/>
      <c r="B51" s="82"/>
      <c r="C51" s="82"/>
      <c r="D51" s="82"/>
      <c r="E51" s="82"/>
      <c r="F51" s="82"/>
      <c r="G51" s="82"/>
      <c r="H51" s="82"/>
      <c r="I51" s="82"/>
      <c r="J51" s="433"/>
      <c r="K51" s="434"/>
      <c r="L51" s="434"/>
      <c r="M51" s="434"/>
      <c r="N51" s="434"/>
      <c r="O51" s="435"/>
      <c r="P51" s="433"/>
      <c r="Q51" s="434"/>
      <c r="R51" s="434"/>
      <c r="S51" s="434"/>
      <c r="T51" s="434"/>
      <c r="U51" s="435"/>
      <c r="V51" s="433"/>
      <c r="W51" s="434"/>
      <c r="X51" s="434"/>
      <c r="Y51" s="434"/>
      <c r="Z51" s="434"/>
      <c r="AA51" s="435"/>
      <c r="AB51" s="433"/>
      <c r="AC51" s="434"/>
      <c r="AD51" s="434"/>
      <c r="AE51" s="434"/>
      <c r="AF51" s="434"/>
      <c r="AG51" s="435"/>
      <c r="AH51" s="433"/>
      <c r="AI51" s="434"/>
      <c r="AJ51" s="434"/>
      <c r="AK51" s="434"/>
      <c r="AL51" s="434"/>
      <c r="AM51" s="435"/>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c r="BT51" s="82"/>
      <c r="BU51" s="82"/>
      <c r="BV51" s="82"/>
      <c r="BW51" s="82"/>
      <c r="BX51" s="82"/>
      <c r="BY51" s="82"/>
      <c r="BZ51" s="82"/>
      <c r="CA51" s="82"/>
      <c r="CB51" s="82"/>
    </row>
    <row r="52" spans="1:80" x14ac:dyDescent="0.25">
      <c r="A52" s="82"/>
      <c r="B52" s="82"/>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2"/>
      <c r="BR52" s="82"/>
      <c r="BS52" s="82"/>
      <c r="BT52" s="82"/>
      <c r="BU52" s="82"/>
      <c r="BV52" s="82"/>
      <c r="BW52" s="82"/>
      <c r="BX52" s="82"/>
      <c r="BY52" s="82"/>
      <c r="BZ52" s="82"/>
      <c r="CA52" s="82"/>
      <c r="CB52" s="82"/>
    </row>
    <row r="53" spans="1:80" ht="15" customHeight="1" x14ac:dyDescent="0.25">
      <c r="A53" s="82"/>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2"/>
      <c r="AV53" s="82"/>
      <c r="AW53" s="82"/>
      <c r="AX53" s="82"/>
      <c r="AY53" s="82"/>
      <c r="AZ53" s="82"/>
      <c r="BA53" s="82"/>
      <c r="BB53" s="82"/>
      <c r="BC53" s="82"/>
      <c r="BD53" s="82"/>
      <c r="BE53" s="82"/>
      <c r="BF53" s="82"/>
      <c r="BG53" s="82"/>
      <c r="BH53" s="82"/>
      <c r="BI53" s="82"/>
      <c r="BJ53" s="82"/>
      <c r="BK53" s="82"/>
      <c r="BL53" s="82"/>
      <c r="BM53" s="82"/>
      <c r="BN53" s="82"/>
      <c r="BO53" s="82"/>
      <c r="BP53" s="82"/>
      <c r="BQ53" s="82"/>
      <c r="BR53" s="82"/>
      <c r="BS53" s="82"/>
      <c r="BT53" s="82"/>
      <c r="BU53" s="82"/>
      <c r="BV53" s="82"/>
      <c r="BW53" s="82"/>
      <c r="BX53" s="82"/>
      <c r="BY53" s="82"/>
      <c r="BZ53" s="82"/>
      <c r="CA53" s="82"/>
      <c r="CB53" s="82"/>
    </row>
    <row r="54" spans="1:80" ht="15" customHeight="1" x14ac:dyDescent="0.25">
      <c r="A54" s="82"/>
      <c r="B54" s="86"/>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2"/>
      <c r="BS54" s="82"/>
      <c r="BT54" s="82"/>
      <c r="BU54" s="82"/>
      <c r="BV54" s="82"/>
      <c r="BW54" s="82"/>
      <c r="BX54" s="82"/>
      <c r="BY54" s="82"/>
      <c r="BZ54" s="82"/>
      <c r="CA54" s="82"/>
      <c r="CB54" s="82"/>
    </row>
    <row r="55" spans="1:80" x14ac:dyDescent="0.25">
      <c r="A55" s="82"/>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c r="BP55" s="82"/>
      <c r="BQ55" s="82"/>
      <c r="BR55" s="82"/>
      <c r="BS55" s="82"/>
      <c r="BT55" s="82"/>
      <c r="BU55" s="82"/>
      <c r="BV55" s="82"/>
      <c r="BW55" s="82"/>
      <c r="BX55" s="82"/>
      <c r="BY55" s="82"/>
      <c r="BZ55" s="82"/>
      <c r="CA55" s="82"/>
      <c r="CB55" s="82"/>
    </row>
    <row r="56" spans="1:80" x14ac:dyDescent="0.25">
      <c r="A56" s="82"/>
      <c r="B56" s="82"/>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c r="BT56" s="82"/>
      <c r="BU56" s="82"/>
      <c r="BV56" s="82"/>
      <c r="BW56" s="82"/>
      <c r="BX56" s="82"/>
      <c r="BY56" s="82"/>
      <c r="BZ56" s="82"/>
      <c r="CA56" s="82"/>
      <c r="CB56" s="82"/>
    </row>
    <row r="57" spans="1:80" x14ac:dyDescent="0.25">
      <c r="A57" s="82"/>
      <c r="B57" s="82"/>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c r="BT57" s="82"/>
      <c r="BU57" s="82"/>
      <c r="BV57" s="82"/>
      <c r="BW57" s="82"/>
      <c r="BX57" s="82"/>
      <c r="BY57" s="82"/>
      <c r="BZ57" s="82"/>
      <c r="CA57" s="82"/>
      <c r="CB57" s="82"/>
    </row>
    <row r="58" spans="1:80" x14ac:dyDescent="0.25">
      <c r="A58" s="82"/>
      <c r="B58" s="82"/>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c r="BD58" s="82"/>
      <c r="BE58" s="82"/>
      <c r="BF58" s="82"/>
      <c r="BG58" s="82"/>
      <c r="BH58" s="82"/>
      <c r="BI58" s="82"/>
      <c r="BJ58" s="82"/>
      <c r="BK58" s="82"/>
      <c r="BL58" s="82"/>
      <c r="BM58" s="82"/>
      <c r="BN58" s="82"/>
      <c r="BO58" s="82"/>
      <c r="BP58" s="82"/>
      <c r="BQ58" s="82"/>
      <c r="BR58" s="82"/>
      <c r="BS58" s="82"/>
      <c r="BT58" s="82"/>
      <c r="BU58" s="82"/>
      <c r="BV58" s="82"/>
      <c r="BW58" s="82"/>
      <c r="BX58" s="82"/>
      <c r="BY58" s="82"/>
      <c r="BZ58" s="82"/>
      <c r="CA58" s="82"/>
      <c r="CB58" s="82"/>
    </row>
    <row r="59" spans="1:80" x14ac:dyDescent="0.25">
      <c r="A59" s="82"/>
      <c r="B59" s="82"/>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2"/>
      <c r="BR59" s="82"/>
      <c r="BS59" s="82"/>
      <c r="BT59" s="82"/>
      <c r="BU59" s="82"/>
      <c r="BV59" s="82"/>
      <c r="BW59" s="82"/>
      <c r="BX59" s="82"/>
      <c r="BY59" s="82"/>
      <c r="BZ59" s="82"/>
      <c r="CA59" s="82"/>
      <c r="CB59" s="82"/>
    </row>
    <row r="60" spans="1:80" x14ac:dyDescent="0.25">
      <c r="A60" s="82"/>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2"/>
      <c r="BX60" s="82"/>
      <c r="BY60" s="82"/>
      <c r="BZ60" s="82"/>
      <c r="CA60" s="82"/>
      <c r="CB60" s="82"/>
    </row>
    <row r="61" spans="1:80" x14ac:dyDescent="0.25">
      <c r="A61" s="82"/>
      <c r="B61" s="82"/>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c r="BE61" s="82"/>
      <c r="BF61" s="82"/>
      <c r="BG61" s="82"/>
      <c r="BH61" s="82"/>
      <c r="BI61" s="82"/>
      <c r="BJ61" s="82"/>
      <c r="BK61" s="82"/>
      <c r="BL61" s="82"/>
      <c r="BM61" s="82"/>
      <c r="BN61" s="82"/>
      <c r="BO61" s="82"/>
      <c r="BP61" s="82"/>
      <c r="BQ61" s="82"/>
      <c r="BR61" s="82"/>
      <c r="BS61" s="82"/>
      <c r="BT61" s="82"/>
      <c r="BU61" s="82"/>
      <c r="BV61" s="82"/>
      <c r="BW61" s="82"/>
      <c r="BX61" s="82"/>
      <c r="BY61" s="82"/>
      <c r="BZ61" s="82"/>
      <c r="CA61" s="82"/>
      <c r="CB61" s="82"/>
    </row>
    <row r="62" spans="1:80" x14ac:dyDescent="0.25">
      <c r="A62" s="82"/>
      <c r="B62" s="82"/>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c r="BI62" s="82"/>
      <c r="BJ62" s="82"/>
      <c r="BK62" s="82"/>
      <c r="BL62" s="82"/>
      <c r="BM62" s="82"/>
      <c r="BN62" s="82"/>
      <c r="BO62" s="82"/>
      <c r="BP62" s="82"/>
      <c r="BQ62" s="82"/>
      <c r="BR62" s="82"/>
      <c r="BS62" s="82"/>
      <c r="BT62" s="82"/>
      <c r="BU62" s="82"/>
      <c r="BV62" s="82"/>
      <c r="BW62" s="82"/>
      <c r="BX62" s="82"/>
      <c r="BY62" s="82"/>
      <c r="BZ62" s="82"/>
      <c r="CA62" s="82"/>
      <c r="CB62" s="82"/>
    </row>
    <row r="63" spans="1:80" x14ac:dyDescent="0.25">
      <c r="A63" s="82"/>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c r="BE63" s="82"/>
      <c r="BF63" s="82"/>
      <c r="BG63" s="82"/>
      <c r="BH63" s="82"/>
      <c r="BI63" s="82"/>
      <c r="BJ63" s="82"/>
      <c r="BK63" s="82"/>
      <c r="BL63" s="82"/>
      <c r="BM63" s="82"/>
      <c r="BN63" s="82"/>
      <c r="BO63" s="82"/>
      <c r="BP63" s="82"/>
      <c r="BQ63" s="82"/>
      <c r="BR63" s="82"/>
      <c r="BS63" s="82"/>
      <c r="BT63" s="82"/>
      <c r="BU63" s="82"/>
      <c r="BV63" s="82"/>
      <c r="BW63" s="82"/>
      <c r="BX63" s="82"/>
      <c r="BY63" s="82"/>
      <c r="BZ63" s="82"/>
      <c r="CA63" s="82"/>
      <c r="CB63" s="82"/>
    </row>
    <row r="64" spans="1:80" x14ac:dyDescent="0.25">
      <c r="A64" s="82"/>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c r="BE64" s="82"/>
      <c r="BF64" s="82"/>
      <c r="BG64" s="82"/>
      <c r="BH64" s="82"/>
      <c r="BI64" s="82"/>
      <c r="BJ64" s="82"/>
      <c r="BK64" s="82"/>
      <c r="BL64" s="82"/>
      <c r="BM64" s="82"/>
      <c r="BN64" s="82"/>
      <c r="BO64" s="82"/>
      <c r="BP64" s="82"/>
      <c r="BQ64" s="82"/>
      <c r="BR64" s="82"/>
      <c r="BS64" s="82"/>
      <c r="BT64" s="82"/>
      <c r="BU64" s="82"/>
      <c r="BV64" s="82"/>
      <c r="BW64" s="82"/>
      <c r="BX64" s="82"/>
      <c r="BY64" s="82"/>
      <c r="BZ64" s="82"/>
      <c r="CA64" s="82"/>
      <c r="CB64" s="82"/>
    </row>
    <row r="65" spans="1:80" x14ac:dyDescent="0.25">
      <c r="A65" s="82"/>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row>
    <row r="66" spans="1:80" x14ac:dyDescent="0.25">
      <c r="A66" s="82"/>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c r="BE66" s="82"/>
      <c r="BF66" s="82"/>
      <c r="BG66" s="82"/>
      <c r="BH66" s="82"/>
      <c r="BI66" s="82"/>
      <c r="BJ66" s="82"/>
      <c r="BK66" s="82"/>
      <c r="BL66" s="82"/>
      <c r="BM66" s="82"/>
      <c r="BN66" s="82"/>
      <c r="BO66" s="82"/>
      <c r="BP66" s="82"/>
      <c r="BQ66" s="82"/>
      <c r="BR66" s="82"/>
      <c r="BS66" s="82"/>
      <c r="BT66" s="82"/>
      <c r="BU66" s="82"/>
      <c r="BV66" s="82"/>
      <c r="BW66" s="82"/>
      <c r="BX66" s="82"/>
      <c r="BY66" s="82"/>
      <c r="BZ66" s="82"/>
      <c r="CA66" s="82"/>
      <c r="CB66" s="82"/>
    </row>
    <row r="67" spans="1:80" x14ac:dyDescent="0.25">
      <c r="A67" s="82"/>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2"/>
      <c r="BH67" s="82"/>
      <c r="BI67" s="82"/>
      <c r="BJ67" s="82"/>
      <c r="BK67" s="82"/>
      <c r="BL67" s="82"/>
      <c r="BM67" s="82"/>
      <c r="BN67" s="82"/>
      <c r="BO67" s="82"/>
      <c r="BP67" s="82"/>
      <c r="BQ67" s="82"/>
      <c r="BR67" s="82"/>
      <c r="BS67" s="82"/>
      <c r="BT67" s="82"/>
      <c r="BU67" s="82"/>
      <c r="BV67" s="82"/>
      <c r="BW67" s="82"/>
      <c r="BX67" s="82"/>
      <c r="BY67" s="82"/>
      <c r="BZ67" s="82"/>
      <c r="CA67" s="82"/>
      <c r="CB67" s="82"/>
    </row>
    <row r="68" spans="1:80" x14ac:dyDescent="0.25">
      <c r="A68" s="82"/>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c r="BI68" s="82"/>
      <c r="BJ68" s="82"/>
      <c r="BK68" s="82"/>
      <c r="BL68" s="82"/>
      <c r="BM68" s="82"/>
      <c r="BN68" s="82"/>
      <c r="BO68" s="82"/>
      <c r="BP68" s="82"/>
      <c r="BQ68" s="82"/>
      <c r="BR68" s="82"/>
      <c r="BS68" s="82"/>
      <c r="BT68" s="82"/>
      <c r="BU68" s="82"/>
      <c r="BV68" s="82"/>
      <c r="BW68" s="82"/>
      <c r="BX68" s="82"/>
      <c r="BY68" s="82"/>
      <c r="BZ68" s="82"/>
      <c r="CA68" s="82"/>
      <c r="CB68" s="82"/>
    </row>
    <row r="69" spans="1:80" x14ac:dyDescent="0.25">
      <c r="A69" s="82"/>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c r="BI69" s="82"/>
      <c r="BJ69" s="82"/>
      <c r="BK69" s="82"/>
      <c r="BL69" s="82"/>
      <c r="BM69" s="82"/>
      <c r="BN69" s="82"/>
      <c r="BO69" s="82"/>
      <c r="BP69" s="82"/>
      <c r="BQ69" s="82"/>
      <c r="BR69" s="82"/>
      <c r="BS69" s="82"/>
      <c r="BT69" s="82"/>
      <c r="BU69" s="82"/>
      <c r="BV69" s="82"/>
      <c r="BW69" s="82"/>
      <c r="BX69" s="82"/>
      <c r="BY69" s="82"/>
      <c r="BZ69" s="82"/>
      <c r="CA69" s="82"/>
      <c r="CB69" s="82"/>
    </row>
    <row r="70" spans="1:80" x14ac:dyDescent="0.25">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c r="BE70" s="82"/>
      <c r="BF70" s="82"/>
      <c r="BG70" s="82"/>
      <c r="BH70" s="82"/>
      <c r="BI70" s="82"/>
      <c r="BJ70" s="82"/>
      <c r="BK70" s="82"/>
      <c r="BL70" s="82"/>
      <c r="BM70" s="82"/>
      <c r="BN70" s="82"/>
      <c r="BO70" s="82"/>
      <c r="BP70" s="82"/>
      <c r="BQ70" s="82"/>
      <c r="BR70" s="82"/>
      <c r="BS70" s="82"/>
      <c r="BT70" s="82"/>
      <c r="BU70" s="82"/>
      <c r="BV70" s="82"/>
      <c r="BW70" s="82"/>
      <c r="BX70" s="82"/>
      <c r="BY70" s="82"/>
      <c r="BZ70" s="82"/>
      <c r="CA70" s="82"/>
      <c r="CB70" s="82"/>
    </row>
    <row r="71" spans="1:80" x14ac:dyDescent="0.25">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c r="BE71" s="82"/>
      <c r="BF71" s="82"/>
      <c r="BG71" s="82"/>
      <c r="BH71" s="82"/>
      <c r="BI71" s="82"/>
      <c r="BJ71" s="82"/>
      <c r="BK71" s="82"/>
      <c r="BL71" s="82"/>
      <c r="BM71" s="82"/>
      <c r="BN71" s="82"/>
      <c r="BO71" s="82"/>
      <c r="BP71" s="82"/>
      <c r="BQ71" s="82"/>
      <c r="BR71" s="82"/>
      <c r="BS71" s="82"/>
      <c r="BT71" s="82"/>
      <c r="BU71" s="82"/>
      <c r="BV71" s="82"/>
      <c r="BW71" s="82"/>
      <c r="BX71" s="82"/>
      <c r="BY71" s="82"/>
      <c r="BZ71" s="82"/>
      <c r="CA71" s="82"/>
      <c r="CB71" s="82"/>
    </row>
    <row r="72" spans="1:80" x14ac:dyDescent="0.25">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c r="BN72" s="82"/>
      <c r="BO72" s="82"/>
      <c r="BP72" s="82"/>
      <c r="BQ72" s="82"/>
      <c r="BR72" s="82"/>
      <c r="BS72" s="82"/>
      <c r="BT72" s="82"/>
      <c r="BU72" s="82"/>
      <c r="BV72" s="82"/>
      <c r="BW72" s="82"/>
      <c r="BX72" s="82"/>
      <c r="BY72" s="82"/>
      <c r="BZ72" s="82"/>
      <c r="CA72" s="82"/>
      <c r="CB72" s="82"/>
    </row>
    <row r="73" spans="1:80" x14ac:dyDescent="0.25">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c r="BI73" s="82"/>
      <c r="BJ73" s="82"/>
      <c r="BK73" s="82"/>
      <c r="BL73" s="82"/>
      <c r="BM73" s="82"/>
      <c r="BN73" s="82"/>
      <c r="BO73" s="82"/>
      <c r="BP73" s="82"/>
      <c r="BQ73" s="82"/>
      <c r="BR73" s="82"/>
      <c r="BS73" s="82"/>
      <c r="BT73" s="82"/>
      <c r="BU73" s="82"/>
      <c r="BV73" s="82"/>
      <c r="BW73" s="82"/>
      <c r="BX73" s="82"/>
      <c r="BY73" s="82"/>
      <c r="BZ73" s="82"/>
      <c r="CA73" s="82"/>
      <c r="CB73" s="82"/>
    </row>
    <row r="74" spans="1:80" x14ac:dyDescent="0.25">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c r="BI74" s="82"/>
      <c r="BJ74" s="82"/>
      <c r="BK74" s="82"/>
      <c r="BL74" s="82"/>
      <c r="BM74" s="82"/>
      <c r="BN74" s="82"/>
      <c r="BO74" s="82"/>
      <c r="BP74" s="82"/>
      <c r="BQ74" s="82"/>
      <c r="BR74" s="82"/>
      <c r="BS74" s="82"/>
      <c r="BT74" s="82"/>
      <c r="BU74" s="82"/>
      <c r="BV74" s="82"/>
      <c r="BW74" s="82"/>
      <c r="BX74" s="82"/>
      <c r="BY74" s="82"/>
      <c r="BZ74" s="82"/>
      <c r="CA74" s="82"/>
      <c r="CB74" s="82"/>
    </row>
    <row r="75" spans="1:80" x14ac:dyDescent="0.25">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c r="BI75" s="82"/>
      <c r="BJ75" s="82"/>
      <c r="BK75" s="82"/>
      <c r="BL75" s="82"/>
      <c r="BM75" s="82"/>
      <c r="BN75" s="82"/>
      <c r="BO75" s="82"/>
      <c r="BP75" s="82"/>
      <c r="BQ75" s="82"/>
      <c r="BR75" s="82"/>
      <c r="BS75" s="82"/>
      <c r="BT75" s="82"/>
      <c r="BU75" s="82"/>
      <c r="BV75" s="82"/>
      <c r="BW75" s="82"/>
      <c r="BX75" s="82"/>
      <c r="BY75" s="82"/>
      <c r="BZ75" s="82"/>
      <c r="CA75" s="82"/>
      <c r="CB75" s="82"/>
    </row>
    <row r="76" spans="1:80" x14ac:dyDescent="0.25">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c r="BI76" s="82"/>
      <c r="BJ76" s="82"/>
      <c r="BK76" s="82"/>
      <c r="BL76" s="82"/>
      <c r="BM76" s="82"/>
      <c r="BN76" s="82"/>
      <c r="BO76" s="82"/>
      <c r="BP76" s="82"/>
      <c r="BQ76" s="82"/>
      <c r="BR76" s="82"/>
      <c r="BS76" s="82"/>
      <c r="BT76" s="82"/>
      <c r="BU76" s="82"/>
      <c r="BV76" s="82"/>
      <c r="BW76" s="82"/>
      <c r="BX76" s="82"/>
      <c r="BY76" s="82"/>
      <c r="BZ76" s="82"/>
      <c r="CA76" s="82"/>
      <c r="CB76" s="82"/>
    </row>
    <row r="77" spans="1:80" x14ac:dyDescent="0.25">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82"/>
      <c r="BI77" s="82"/>
      <c r="BJ77" s="82"/>
      <c r="BK77" s="82"/>
      <c r="BL77" s="82"/>
      <c r="BM77" s="82"/>
      <c r="BN77" s="82"/>
      <c r="BO77" s="82"/>
      <c r="BP77" s="82"/>
      <c r="BQ77" s="82"/>
      <c r="BR77" s="82"/>
      <c r="BS77" s="82"/>
      <c r="BT77" s="82"/>
      <c r="BU77" s="82"/>
      <c r="BV77" s="82"/>
      <c r="BW77" s="82"/>
      <c r="BX77" s="82"/>
      <c r="BY77" s="82"/>
      <c r="BZ77" s="82"/>
      <c r="CA77" s="82"/>
      <c r="CB77" s="82"/>
    </row>
    <row r="78" spans="1:80" x14ac:dyDescent="0.25">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c r="BI78" s="82"/>
      <c r="BJ78" s="82"/>
      <c r="BK78" s="82"/>
      <c r="BL78" s="82"/>
      <c r="BM78" s="82"/>
      <c r="BN78" s="82"/>
      <c r="BO78" s="82"/>
      <c r="BP78" s="82"/>
      <c r="BQ78" s="82"/>
      <c r="BR78" s="82"/>
      <c r="BS78" s="82"/>
      <c r="BT78" s="82"/>
      <c r="BU78" s="82"/>
      <c r="BV78" s="82"/>
      <c r="BW78" s="82"/>
      <c r="BX78" s="82"/>
      <c r="BY78" s="82"/>
      <c r="BZ78" s="82"/>
      <c r="CA78" s="82"/>
      <c r="CB78" s="82"/>
    </row>
    <row r="79" spans="1:80" x14ac:dyDescent="0.25">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c r="BI79" s="82"/>
      <c r="BJ79" s="82"/>
      <c r="BK79" s="82"/>
    </row>
    <row r="80" spans="1:80" x14ac:dyDescent="0.25">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c r="BI80" s="82"/>
      <c r="BJ80" s="82"/>
      <c r="BK80" s="82"/>
    </row>
    <row r="81" spans="1:63" x14ac:dyDescent="0.25">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2"/>
    </row>
    <row r="82" spans="1:63" x14ac:dyDescent="0.25">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c r="BE82" s="82"/>
      <c r="BF82" s="82"/>
      <c r="BG82" s="82"/>
      <c r="BH82" s="82"/>
      <c r="BI82" s="82"/>
      <c r="BJ82" s="82"/>
      <c r="BK82" s="82"/>
    </row>
    <row r="83" spans="1:63" x14ac:dyDescent="0.25">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c r="BE83" s="82"/>
      <c r="BF83" s="82"/>
      <c r="BG83" s="82"/>
      <c r="BH83" s="82"/>
      <c r="BI83" s="82"/>
      <c r="BJ83" s="82"/>
      <c r="BK83" s="82"/>
    </row>
    <row r="84" spans="1:63" x14ac:dyDescent="0.25">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c r="BE84" s="82"/>
      <c r="BF84" s="82"/>
      <c r="BG84" s="82"/>
      <c r="BH84" s="82"/>
      <c r="BI84" s="82"/>
      <c r="BJ84" s="82"/>
      <c r="BK84" s="82"/>
    </row>
    <row r="85" spans="1:63" x14ac:dyDescent="0.25">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c r="BE85" s="82"/>
      <c r="BF85" s="82"/>
      <c r="BG85" s="82"/>
      <c r="BH85" s="82"/>
      <c r="BI85" s="82"/>
      <c r="BJ85" s="82"/>
      <c r="BK85" s="82"/>
    </row>
    <row r="86" spans="1:63" x14ac:dyDescent="0.25">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s="82"/>
      <c r="BB86" s="82"/>
      <c r="BC86" s="82"/>
      <c r="BD86" s="82"/>
      <c r="BE86" s="82"/>
      <c r="BF86" s="82"/>
      <c r="BG86" s="82"/>
      <c r="BH86" s="82"/>
      <c r="BI86" s="82"/>
      <c r="BJ86" s="82"/>
      <c r="BK86" s="82"/>
    </row>
    <row r="87" spans="1:63" x14ac:dyDescent="0.25">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c r="BD87" s="82"/>
      <c r="BE87" s="82"/>
      <c r="BF87" s="82"/>
      <c r="BG87" s="82"/>
      <c r="BH87" s="82"/>
      <c r="BI87" s="82"/>
      <c r="BJ87" s="82"/>
      <c r="BK87" s="82"/>
    </row>
    <row r="88" spans="1:63" x14ac:dyDescent="0.25">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c r="AY88" s="82"/>
      <c r="AZ88" s="82"/>
      <c r="BA88" s="82"/>
      <c r="BB88" s="82"/>
      <c r="BC88" s="82"/>
      <c r="BD88" s="82"/>
      <c r="BE88" s="82"/>
      <c r="BF88" s="82"/>
      <c r="BG88" s="82"/>
      <c r="BH88" s="82"/>
      <c r="BI88" s="82"/>
      <c r="BJ88" s="82"/>
      <c r="BK88" s="82"/>
    </row>
    <row r="89" spans="1:63" x14ac:dyDescent="0.25">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s="82"/>
      <c r="BB89" s="82"/>
      <c r="BC89" s="82"/>
      <c r="BD89" s="82"/>
      <c r="BE89" s="82"/>
      <c r="BF89" s="82"/>
      <c r="BG89" s="82"/>
      <c r="BH89" s="82"/>
      <c r="BI89" s="82"/>
      <c r="BJ89" s="82"/>
      <c r="BK89" s="82"/>
    </row>
    <row r="90" spans="1:63" x14ac:dyDescent="0.25">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c r="BI90" s="82"/>
      <c r="BJ90" s="82"/>
      <c r="BK90" s="82"/>
    </row>
    <row r="91" spans="1:63" x14ac:dyDescent="0.25">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c r="BC91" s="82"/>
      <c r="BD91" s="82"/>
      <c r="BE91" s="82"/>
      <c r="BF91" s="82"/>
      <c r="BG91" s="82"/>
      <c r="BH91" s="82"/>
      <c r="BI91" s="82"/>
      <c r="BJ91" s="82"/>
      <c r="BK91" s="82"/>
    </row>
    <row r="92" spans="1:63" x14ac:dyDescent="0.25">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82"/>
      <c r="AZ92" s="82"/>
      <c r="BA92" s="82"/>
      <c r="BB92" s="82"/>
      <c r="BC92" s="82"/>
      <c r="BD92" s="82"/>
      <c r="BE92" s="82"/>
      <c r="BF92" s="82"/>
      <c r="BG92" s="82"/>
      <c r="BH92" s="82"/>
      <c r="BI92" s="82"/>
      <c r="BJ92" s="82"/>
      <c r="BK92" s="82"/>
    </row>
    <row r="93" spans="1:63" x14ac:dyDescent="0.25">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c r="BA93" s="82"/>
      <c r="BB93" s="82"/>
      <c r="BC93" s="82"/>
      <c r="BD93" s="82"/>
      <c r="BE93" s="82"/>
      <c r="BF93" s="82"/>
      <c r="BG93" s="82"/>
      <c r="BH93" s="82"/>
      <c r="BI93" s="82"/>
      <c r="BJ93" s="82"/>
      <c r="BK93" s="82"/>
    </row>
    <row r="94" spans="1:63" x14ac:dyDescent="0.25">
      <c r="A94" s="82"/>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82"/>
      <c r="AW94" s="82"/>
      <c r="AX94" s="82"/>
      <c r="AY94" s="82"/>
      <c r="AZ94" s="82"/>
      <c r="BA94" s="82"/>
      <c r="BB94" s="82"/>
      <c r="BC94" s="82"/>
      <c r="BD94" s="82"/>
      <c r="BE94" s="82"/>
      <c r="BF94" s="82"/>
      <c r="BG94" s="82"/>
      <c r="BH94" s="82"/>
      <c r="BI94" s="82"/>
      <c r="BJ94" s="82"/>
      <c r="BK94" s="82"/>
    </row>
    <row r="95" spans="1:63" x14ac:dyDescent="0.25">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82"/>
      <c r="BA95" s="82"/>
      <c r="BB95" s="82"/>
      <c r="BC95" s="82"/>
      <c r="BD95" s="82"/>
      <c r="BE95" s="82"/>
      <c r="BF95" s="82"/>
      <c r="BG95" s="82"/>
      <c r="BH95" s="82"/>
      <c r="BI95" s="82"/>
      <c r="BJ95" s="82"/>
      <c r="BK95" s="82"/>
    </row>
    <row r="96" spans="1:63" x14ac:dyDescent="0.25">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c r="AY96" s="82"/>
      <c r="AZ96" s="82"/>
      <c r="BA96" s="82"/>
      <c r="BB96" s="82"/>
      <c r="BC96" s="82"/>
      <c r="BD96" s="82"/>
      <c r="BE96" s="82"/>
      <c r="BF96" s="82"/>
      <c r="BG96" s="82"/>
      <c r="BH96" s="82"/>
      <c r="BI96" s="82"/>
      <c r="BJ96" s="82"/>
      <c r="BK96" s="82"/>
    </row>
    <row r="97" spans="1:63" x14ac:dyDescent="0.25">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c r="AY97" s="82"/>
      <c r="AZ97" s="82"/>
      <c r="BA97" s="82"/>
      <c r="BB97" s="82"/>
      <c r="BC97" s="82"/>
      <c r="BD97" s="82"/>
      <c r="BE97" s="82"/>
      <c r="BF97" s="82"/>
      <c r="BG97" s="82"/>
      <c r="BH97" s="82"/>
      <c r="BI97" s="82"/>
      <c r="BJ97" s="82"/>
      <c r="BK97" s="82"/>
    </row>
    <row r="98" spans="1:63" x14ac:dyDescent="0.25">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2"/>
      <c r="AY98" s="82"/>
      <c r="AZ98" s="82"/>
      <c r="BA98" s="82"/>
      <c r="BB98" s="82"/>
      <c r="BC98" s="82"/>
      <c r="BD98" s="82"/>
      <c r="BE98" s="82"/>
      <c r="BF98" s="82"/>
      <c r="BG98" s="82"/>
      <c r="BH98" s="82"/>
      <c r="BI98" s="82"/>
      <c r="BJ98" s="82"/>
      <c r="BK98" s="82"/>
    </row>
    <row r="99" spans="1:63" x14ac:dyDescent="0.25">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2"/>
      <c r="AY99" s="82"/>
      <c r="AZ99" s="82"/>
      <c r="BA99" s="82"/>
      <c r="BB99" s="82"/>
      <c r="BC99" s="82"/>
      <c r="BD99" s="82"/>
      <c r="BE99" s="82"/>
      <c r="BF99" s="82"/>
      <c r="BG99" s="82"/>
      <c r="BH99" s="82"/>
      <c r="BI99" s="82"/>
      <c r="BJ99" s="82"/>
      <c r="BK99" s="82"/>
    </row>
    <row r="100" spans="1:63" x14ac:dyDescent="0.25">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2"/>
      <c r="AX100" s="82"/>
      <c r="AY100" s="82"/>
      <c r="AZ100" s="82"/>
      <c r="BA100" s="82"/>
      <c r="BB100" s="82"/>
      <c r="BC100" s="82"/>
      <c r="BD100" s="82"/>
      <c r="BE100" s="82"/>
      <c r="BF100" s="82"/>
      <c r="BG100" s="82"/>
      <c r="BH100" s="82"/>
      <c r="BI100" s="82"/>
      <c r="BJ100" s="82"/>
      <c r="BK100" s="82"/>
    </row>
    <row r="101" spans="1:63" x14ac:dyDescent="0.25">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c r="BI101" s="82"/>
      <c r="BJ101" s="82"/>
      <c r="BK101" s="82"/>
    </row>
    <row r="102" spans="1:63" x14ac:dyDescent="0.25">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82"/>
      <c r="AW102" s="82"/>
      <c r="AX102" s="82"/>
      <c r="AY102" s="82"/>
      <c r="AZ102" s="82"/>
      <c r="BA102" s="82"/>
      <c r="BB102" s="82"/>
      <c r="BC102" s="82"/>
      <c r="BD102" s="82"/>
      <c r="BE102" s="82"/>
      <c r="BF102" s="82"/>
      <c r="BG102" s="82"/>
      <c r="BH102" s="82"/>
      <c r="BI102" s="82"/>
      <c r="BJ102" s="82"/>
      <c r="BK102" s="82"/>
    </row>
    <row r="103" spans="1:63" x14ac:dyDescent="0.25">
      <c r="A103" s="82"/>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c r="AV103" s="82"/>
      <c r="AW103" s="82"/>
      <c r="AX103" s="82"/>
      <c r="AY103" s="82"/>
      <c r="AZ103" s="82"/>
      <c r="BA103" s="82"/>
      <c r="BB103" s="82"/>
      <c r="BC103" s="82"/>
      <c r="BD103" s="82"/>
      <c r="BE103" s="82"/>
      <c r="BF103" s="82"/>
      <c r="BG103" s="82"/>
      <c r="BH103" s="82"/>
      <c r="BI103" s="82"/>
      <c r="BJ103" s="82"/>
      <c r="BK103" s="82"/>
    </row>
    <row r="104" spans="1:63" x14ac:dyDescent="0.25">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2"/>
      <c r="AY104" s="82"/>
      <c r="AZ104" s="82"/>
      <c r="BA104" s="82"/>
      <c r="BB104" s="82"/>
      <c r="BC104" s="82"/>
      <c r="BD104" s="82"/>
      <c r="BE104" s="82"/>
      <c r="BF104" s="82"/>
      <c r="BG104" s="82"/>
      <c r="BH104" s="82"/>
      <c r="BI104" s="82"/>
      <c r="BJ104" s="82"/>
      <c r="BK104" s="82"/>
    </row>
    <row r="105" spans="1:63" x14ac:dyDescent="0.25">
      <c r="A105" s="82"/>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82"/>
      <c r="AW105" s="82"/>
      <c r="AX105" s="82"/>
      <c r="AY105" s="82"/>
      <c r="AZ105" s="82"/>
      <c r="BA105" s="82"/>
      <c r="BB105" s="82"/>
      <c r="BC105" s="82"/>
      <c r="BD105" s="82"/>
      <c r="BE105" s="82"/>
      <c r="BF105" s="82"/>
      <c r="BG105" s="82"/>
      <c r="BH105" s="82"/>
      <c r="BI105" s="82"/>
      <c r="BJ105" s="82"/>
      <c r="BK105" s="82"/>
    </row>
    <row r="106" spans="1:63" x14ac:dyDescent="0.25">
      <c r="A106" s="82"/>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c r="AS106" s="82"/>
      <c r="AT106" s="82"/>
      <c r="AU106" s="82"/>
      <c r="AV106" s="82"/>
      <c r="AW106" s="82"/>
      <c r="AX106" s="82"/>
      <c r="AY106" s="82"/>
      <c r="AZ106" s="82"/>
      <c r="BA106" s="82"/>
      <c r="BB106" s="82"/>
      <c r="BC106" s="82"/>
      <c r="BD106" s="82"/>
      <c r="BE106" s="82"/>
      <c r="BF106" s="82"/>
      <c r="BG106" s="82"/>
      <c r="BH106" s="82"/>
      <c r="BI106" s="82"/>
      <c r="BJ106" s="82"/>
      <c r="BK106" s="82"/>
    </row>
    <row r="107" spans="1:63" x14ac:dyDescent="0.25">
      <c r="A107" s="82"/>
      <c r="B107" s="82"/>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c r="AO107" s="82"/>
      <c r="AP107" s="82"/>
      <c r="AQ107" s="82"/>
      <c r="AR107" s="82"/>
      <c r="AS107" s="82"/>
      <c r="AT107" s="82"/>
      <c r="AU107" s="82"/>
      <c r="AV107" s="82"/>
      <c r="AW107" s="82"/>
      <c r="AX107" s="82"/>
      <c r="AY107" s="82"/>
      <c r="AZ107" s="82"/>
      <c r="BA107" s="82"/>
      <c r="BB107" s="82"/>
      <c r="BC107" s="82"/>
      <c r="BD107" s="82"/>
      <c r="BE107" s="82"/>
      <c r="BF107" s="82"/>
      <c r="BG107" s="82"/>
      <c r="BH107" s="82"/>
      <c r="BI107" s="82"/>
      <c r="BJ107" s="82"/>
      <c r="BK107" s="82"/>
    </row>
    <row r="108" spans="1:63" x14ac:dyDescent="0.25">
      <c r="A108" s="82"/>
      <c r="B108" s="82"/>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c r="AO108" s="82"/>
      <c r="AP108" s="82"/>
      <c r="AQ108" s="82"/>
      <c r="AR108" s="82"/>
      <c r="AS108" s="82"/>
      <c r="AT108" s="82"/>
      <c r="AU108" s="82"/>
      <c r="AV108" s="82"/>
      <c r="AW108" s="82"/>
      <c r="AX108" s="82"/>
      <c r="AY108" s="82"/>
      <c r="AZ108" s="82"/>
      <c r="BA108" s="82"/>
      <c r="BB108" s="82"/>
      <c r="BC108" s="82"/>
      <c r="BD108" s="82"/>
      <c r="BE108" s="82"/>
      <c r="BF108" s="82"/>
      <c r="BG108" s="82"/>
      <c r="BH108" s="82"/>
      <c r="BI108" s="82"/>
      <c r="BJ108" s="82"/>
      <c r="BK108" s="82"/>
    </row>
    <row r="109" spans="1:63" x14ac:dyDescent="0.25">
      <c r="A109" s="82"/>
      <c r="B109" s="82"/>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c r="AO109" s="82"/>
      <c r="AP109" s="82"/>
      <c r="AQ109" s="82"/>
      <c r="AR109" s="82"/>
      <c r="AS109" s="82"/>
      <c r="AT109" s="82"/>
      <c r="AU109" s="82"/>
      <c r="AV109" s="82"/>
      <c r="AW109" s="82"/>
      <c r="AX109" s="82"/>
      <c r="AY109" s="82"/>
      <c r="AZ109" s="82"/>
      <c r="BA109" s="82"/>
      <c r="BB109" s="82"/>
      <c r="BC109" s="82"/>
      <c r="BD109" s="82"/>
      <c r="BE109" s="82"/>
      <c r="BF109" s="82"/>
      <c r="BG109" s="82"/>
      <c r="BH109" s="82"/>
      <c r="BI109" s="82"/>
      <c r="BJ109" s="82"/>
      <c r="BK109" s="82"/>
    </row>
    <row r="110" spans="1:63" x14ac:dyDescent="0.25">
      <c r="A110" s="82"/>
      <c r="B110" s="82"/>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c r="AO110" s="82"/>
      <c r="AP110" s="82"/>
      <c r="AQ110" s="82"/>
      <c r="AR110" s="82"/>
      <c r="AS110" s="82"/>
      <c r="AT110" s="82"/>
      <c r="AU110" s="82"/>
      <c r="AV110" s="82"/>
      <c r="AW110" s="82"/>
      <c r="AX110" s="82"/>
      <c r="AY110" s="82"/>
      <c r="AZ110" s="82"/>
      <c r="BA110" s="82"/>
      <c r="BB110" s="82"/>
      <c r="BC110" s="82"/>
      <c r="BD110" s="82"/>
      <c r="BE110" s="82"/>
      <c r="BF110" s="82"/>
      <c r="BG110" s="82"/>
      <c r="BH110" s="82"/>
      <c r="BI110" s="82"/>
      <c r="BJ110" s="82"/>
      <c r="BK110" s="82"/>
    </row>
    <row r="111" spans="1:63" x14ac:dyDescent="0.25">
      <c r="A111" s="82"/>
      <c r="B111" s="82"/>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c r="AO111" s="82"/>
      <c r="AP111" s="82"/>
      <c r="AQ111" s="82"/>
      <c r="AR111" s="82"/>
      <c r="AS111" s="82"/>
      <c r="AT111" s="82"/>
      <c r="AU111" s="82"/>
      <c r="AV111" s="82"/>
      <c r="AW111" s="82"/>
      <c r="AX111" s="82"/>
      <c r="AY111" s="82"/>
      <c r="AZ111" s="82"/>
      <c r="BA111" s="82"/>
      <c r="BB111" s="82"/>
      <c r="BC111" s="82"/>
      <c r="BD111" s="82"/>
      <c r="BE111" s="82"/>
      <c r="BF111" s="82"/>
      <c r="BG111" s="82"/>
      <c r="BH111" s="82"/>
      <c r="BI111" s="82"/>
      <c r="BJ111" s="82"/>
      <c r="BK111" s="82"/>
    </row>
    <row r="112" spans="1:63" x14ac:dyDescent="0.25">
      <c r="A112" s="82"/>
      <c r="B112" s="82"/>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c r="AQ112" s="82"/>
      <c r="AR112" s="82"/>
      <c r="AS112" s="82"/>
      <c r="AT112" s="82"/>
      <c r="AU112" s="82"/>
      <c r="AV112" s="82"/>
      <c r="AW112" s="82"/>
      <c r="AX112" s="82"/>
      <c r="AY112" s="82"/>
      <c r="AZ112" s="82"/>
      <c r="BA112" s="82"/>
      <c r="BB112" s="82"/>
      <c r="BC112" s="82"/>
      <c r="BD112" s="82"/>
      <c r="BE112" s="82"/>
      <c r="BF112" s="82"/>
      <c r="BG112" s="82"/>
      <c r="BH112" s="82"/>
      <c r="BI112" s="82"/>
      <c r="BJ112" s="82"/>
      <c r="BK112" s="82"/>
    </row>
    <row r="113" spans="1:63" x14ac:dyDescent="0.25">
      <c r="A113" s="82"/>
      <c r="B113" s="82"/>
      <c r="C113" s="82"/>
      <c r="D113" s="82"/>
      <c r="E113" s="82"/>
      <c r="F113" s="82"/>
      <c r="G113" s="82"/>
      <c r="H113" s="82"/>
      <c r="I113" s="82"/>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c r="AO113" s="82"/>
      <c r="AP113" s="82"/>
      <c r="AQ113" s="82"/>
      <c r="AR113" s="82"/>
      <c r="AS113" s="82"/>
      <c r="AT113" s="82"/>
      <c r="AU113" s="82"/>
      <c r="AV113" s="82"/>
      <c r="AW113" s="82"/>
      <c r="AX113" s="82"/>
      <c r="AY113" s="82"/>
      <c r="AZ113" s="82"/>
      <c r="BA113" s="82"/>
      <c r="BB113" s="82"/>
      <c r="BC113" s="82"/>
      <c r="BD113" s="82"/>
      <c r="BE113" s="82"/>
      <c r="BF113" s="82"/>
      <c r="BG113" s="82"/>
      <c r="BH113" s="82"/>
      <c r="BI113" s="82"/>
      <c r="BJ113" s="82"/>
      <c r="BK113" s="82"/>
    </row>
    <row r="114" spans="1:63" x14ac:dyDescent="0.25">
      <c r="A114" s="82"/>
      <c r="B114" s="82"/>
      <c r="C114" s="82"/>
      <c r="D114" s="82"/>
      <c r="E114" s="82"/>
      <c r="F114" s="82"/>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c r="AO114" s="82"/>
      <c r="AP114" s="82"/>
      <c r="AQ114" s="82"/>
      <c r="AR114" s="82"/>
      <c r="AS114" s="82"/>
      <c r="AT114" s="82"/>
      <c r="AU114" s="82"/>
      <c r="AV114" s="82"/>
      <c r="AW114" s="82"/>
      <c r="AX114" s="82"/>
      <c r="AY114" s="82"/>
      <c r="AZ114" s="82"/>
      <c r="BA114" s="82"/>
      <c r="BB114" s="82"/>
      <c r="BC114" s="82"/>
      <c r="BD114" s="82"/>
      <c r="BE114" s="82"/>
      <c r="BF114" s="82"/>
      <c r="BG114" s="82"/>
      <c r="BH114" s="82"/>
      <c r="BI114" s="82"/>
      <c r="BJ114" s="82"/>
      <c r="BK114" s="82"/>
    </row>
    <row r="115" spans="1:63" x14ac:dyDescent="0.25">
      <c r="A115" s="82"/>
      <c r="B115" s="82"/>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c r="AO115" s="82"/>
      <c r="AP115" s="82"/>
      <c r="AQ115" s="82"/>
      <c r="AR115" s="82"/>
      <c r="AS115" s="82"/>
      <c r="AT115" s="82"/>
      <c r="AU115" s="82"/>
      <c r="AV115" s="82"/>
      <c r="AW115" s="82"/>
      <c r="AX115" s="82"/>
      <c r="AY115" s="82"/>
      <c r="AZ115" s="82"/>
      <c r="BA115" s="82"/>
      <c r="BB115" s="82"/>
      <c r="BC115" s="82"/>
      <c r="BD115" s="82"/>
      <c r="BE115" s="82"/>
      <c r="BF115" s="82"/>
      <c r="BG115" s="82"/>
      <c r="BH115" s="82"/>
      <c r="BI115" s="82"/>
      <c r="BJ115" s="82"/>
      <c r="BK115" s="82"/>
    </row>
    <row r="116" spans="1:63" x14ac:dyDescent="0.25">
      <c r="A116" s="82"/>
      <c r="B116" s="82"/>
      <c r="C116" s="82"/>
      <c r="D116" s="82"/>
      <c r="E116" s="82"/>
      <c r="F116" s="82"/>
      <c r="G116" s="82"/>
      <c r="H116" s="82"/>
      <c r="I116" s="82"/>
      <c r="J116" s="82"/>
      <c r="K116" s="82"/>
      <c r="L116" s="82"/>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c r="AO116" s="82"/>
      <c r="AP116" s="82"/>
      <c r="AQ116" s="82"/>
      <c r="AR116" s="82"/>
      <c r="AS116" s="82"/>
      <c r="AT116" s="82"/>
      <c r="AU116" s="82"/>
      <c r="AV116" s="82"/>
      <c r="AW116" s="82"/>
      <c r="AX116" s="82"/>
      <c r="AY116" s="82"/>
      <c r="AZ116" s="82"/>
      <c r="BA116" s="82"/>
      <c r="BB116" s="82"/>
      <c r="BC116" s="82"/>
      <c r="BD116" s="82"/>
      <c r="BE116" s="82"/>
      <c r="BF116" s="82"/>
      <c r="BG116" s="82"/>
      <c r="BH116" s="82"/>
      <c r="BI116" s="82"/>
      <c r="BJ116" s="82"/>
      <c r="BK116" s="82"/>
    </row>
    <row r="117" spans="1:63" x14ac:dyDescent="0.25">
      <c r="A117" s="82"/>
      <c r="B117" s="82"/>
      <c r="C117" s="82"/>
      <c r="D117" s="82"/>
      <c r="E117" s="82"/>
      <c r="F117" s="82"/>
      <c r="G117" s="82"/>
      <c r="H117" s="82"/>
      <c r="I117" s="82"/>
      <c r="J117" s="82"/>
      <c r="K117" s="82"/>
      <c r="L117" s="82"/>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c r="AO117" s="82"/>
      <c r="AP117" s="82"/>
      <c r="AQ117" s="82"/>
      <c r="AR117" s="82"/>
      <c r="AS117" s="82"/>
      <c r="AT117" s="82"/>
      <c r="AU117" s="82"/>
      <c r="AV117" s="82"/>
      <c r="AW117" s="82"/>
      <c r="AX117" s="82"/>
      <c r="AY117" s="82"/>
      <c r="AZ117" s="82"/>
      <c r="BA117" s="82"/>
      <c r="BB117" s="82"/>
      <c r="BC117" s="82"/>
      <c r="BD117" s="82"/>
      <c r="BE117" s="82"/>
      <c r="BF117" s="82"/>
      <c r="BG117" s="82"/>
      <c r="BH117" s="82"/>
      <c r="BI117" s="82"/>
      <c r="BJ117" s="82"/>
      <c r="BK117" s="82"/>
    </row>
    <row r="118" spans="1:63" x14ac:dyDescent="0.25">
      <c r="A118" s="82"/>
      <c r="B118" s="82"/>
      <c r="C118" s="82"/>
      <c r="D118" s="82"/>
      <c r="E118" s="82"/>
      <c r="F118" s="82"/>
      <c r="G118" s="82"/>
      <c r="H118" s="82"/>
      <c r="I118" s="82"/>
      <c r="J118" s="82"/>
      <c r="K118" s="82"/>
      <c r="L118" s="82"/>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c r="AO118" s="82"/>
      <c r="AP118" s="82"/>
      <c r="AQ118" s="82"/>
      <c r="AR118" s="82"/>
      <c r="AS118" s="82"/>
      <c r="AT118" s="82"/>
      <c r="AU118" s="82"/>
      <c r="AV118" s="82"/>
      <c r="AW118" s="82"/>
      <c r="AX118" s="82"/>
      <c r="AY118" s="82"/>
      <c r="AZ118" s="82"/>
      <c r="BA118" s="82"/>
      <c r="BB118" s="82"/>
      <c r="BC118" s="82"/>
      <c r="BD118" s="82"/>
      <c r="BE118" s="82"/>
      <c r="BF118" s="82"/>
      <c r="BG118" s="82"/>
      <c r="BH118" s="82"/>
      <c r="BI118" s="82"/>
      <c r="BJ118" s="82"/>
      <c r="BK118" s="82"/>
    </row>
    <row r="119" spans="1:63" x14ac:dyDescent="0.25">
      <c r="A119" s="82"/>
      <c r="B119" s="82"/>
      <c r="C119" s="82"/>
      <c r="D119" s="82"/>
      <c r="E119" s="82"/>
      <c r="F119" s="82"/>
      <c r="G119" s="82"/>
      <c r="H119" s="82"/>
      <c r="I119" s="82"/>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c r="AO119" s="82"/>
      <c r="AP119" s="82"/>
      <c r="AQ119" s="82"/>
      <c r="AR119" s="82"/>
      <c r="AS119" s="82"/>
      <c r="AT119" s="82"/>
      <c r="AU119" s="82"/>
      <c r="AV119" s="82"/>
      <c r="AW119" s="82"/>
      <c r="AX119" s="82"/>
      <c r="AY119" s="82"/>
      <c r="AZ119" s="82"/>
      <c r="BA119" s="82"/>
      <c r="BB119" s="82"/>
      <c r="BC119" s="82"/>
      <c r="BD119" s="82"/>
      <c r="BE119" s="82"/>
      <c r="BF119" s="82"/>
      <c r="BG119" s="82"/>
      <c r="BH119" s="82"/>
      <c r="BI119" s="82"/>
      <c r="BJ119" s="82"/>
      <c r="BK119" s="82"/>
    </row>
    <row r="120" spans="1:63" x14ac:dyDescent="0.25">
      <c r="A120" s="82"/>
      <c r="B120" s="82"/>
      <c r="C120" s="82"/>
      <c r="D120" s="82"/>
      <c r="E120" s="82"/>
      <c r="F120" s="82"/>
      <c r="G120" s="82"/>
      <c r="H120" s="82"/>
      <c r="I120" s="82"/>
      <c r="J120" s="82"/>
      <c r="K120" s="82"/>
      <c r="L120" s="82"/>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c r="AO120" s="82"/>
      <c r="AP120" s="82"/>
      <c r="AQ120" s="82"/>
      <c r="AR120" s="82"/>
      <c r="AS120" s="82"/>
      <c r="AT120" s="82"/>
      <c r="AU120" s="82"/>
      <c r="AV120" s="82"/>
      <c r="AW120" s="82"/>
      <c r="AX120" s="82"/>
      <c r="AY120" s="82"/>
      <c r="AZ120" s="82"/>
      <c r="BA120" s="82"/>
      <c r="BB120" s="82"/>
      <c r="BC120" s="82"/>
      <c r="BD120" s="82"/>
      <c r="BE120" s="82"/>
      <c r="BF120" s="82"/>
      <c r="BG120" s="82"/>
      <c r="BH120" s="82"/>
      <c r="BI120" s="82"/>
      <c r="BJ120" s="82"/>
      <c r="BK120" s="82"/>
    </row>
    <row r="121" spans="1:63" x14ac:dyDescent="0.25">
      <c r="A121" s="82"/>
      <c r="B121" s="82"/>
      <c r="C121" s="82"/>
      <c r="D121" s="82"/>
      <c r="E121" s="82"/>
      <c r="F121" s="82"/>
      <c r="G121" s="82"/>
      <c r="H121" s="82"/>
      <c r="I121" s="82"/>
      <c r="J121" s="82"/>
      <c r="K121" s="82"/>
      <c r="L121" s="82"/>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c r="AO121" s="82"/>
      <c r="AP121" s="82"/>
      <c r="AQ121" s="82"/>
      <c r="AR121" s="82"/>
      <c r="AS121" s="82"/>
      <c r="AT121" s="82"/>
      <c r="AU121" s="82"/>
      <c r="AV121" s="82"/>
      <c r="AW121" s="82"/>
      <c r="AX121" s="82"/>
      <c r="AY121" s="82"/>
      <c r="AZ121" s="82"/>
      <c r="BA121" s="82"/>
      <c r="BB121" s="82"/>
      <c r="BC121" s="82"/>
      <c r="BD121" s="82"/>
      <c r="BE121" s="82"/>
      <c r="BF121" s="82"/>
      <c r="BG121" s="82"/>
      <c r="BH121" s="82"/>
      <c r="BI121" s="82"/>
      <c r="BJ121" s="82"/>
      <c r="BK121" s="82"/>
    </row>
    <row r="122" spans="1:63" x14ac:dyDescent="0.25">
      <c r="B122" s="82"/>
      <c r="C122" s="82"/>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c r="AR122" s="82"/>
      <c r="AS122" s="82"/>
      <c r="AT122" s="82"/>
      <c r="AU122" s="82"/>
      <c r="AV122" s="82"/>
      <c r="AW122" s="82"/>
      <c r="AX122" s="82"/>
      <c r="AY122" s="82"/>
      <c r="AZ122" s="82"/>
      <c r="BA122" s="82"/>
      <c r="BB122" s="82"/>
      <c r="BC122" s="82"/>
      <c r="BD122" s="82"/>
      <c r="BE122" s="82"/>
      <c r="BF122" s="82"/>
      <c r="BG122" s="82"/>
      <c r="BH122" s="82"/>
      <c r="BI122" s="82"/>
      <c r="BJ122" s="82"/>
      <c r="BK122" s="82"/>
    </row>
    <row r="123" spans="1:63" x14ac:dyDescent="0.25">
      <c r="B123" s="82"/>
      <c r="C123" s="82"/>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c r="AR123" s="82"/>
      <c r="AS123" s="82"/>
      <c r="AT123" s="82"/>
      <c r="AU123" s="82"/>
      <c r="AV123" s="82"/>
      <c r="AW123" s="82"/>
      <c r="AX123" s="82"/>
      <c r="AY123" s="82"/>
      <c r="AZ123" s="82"/>
      <c r="BA123" s="82"/>
      <c r="BB123" s="82"/>
      <c r="BC123" s="82"/>
      <c r="BD123" s="82"/>
      <c r="BE123" s="82"/>
      <c r="BF123" s="82"/>
      <c r="BG123" s="82"/>
      <c r="BH123" s="82"/>
      <c r="BI123" s="82"/>
      <c r="BJ123" s="82"/>
      <c r="BK123" s="82"/>
    </row>
    <row r="124" spans="1:63" x14ac:dyDescent="0.25">
      <c r="B124" s="82"/>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c r="AR124" s="82"/>
      <c r="AS124" s="82"/>
      <c r="AT124" s="82"/>
      <c r="AU124" s="82"/>
      <c r="AV124" s="82"/>
      <c r="AW124" s="82"/>
      <c r="AX124" s="82"/>
      <c r="AY124" s="82"/>
      <c r="AZ124" s="82"/>
      <c r="BA124" s="82"/>
      <c r="BB124" s="82"/>
      <c r="BC124" s="82"/>
      <c r="BD124" s="82"/>
      <c r="BE124" s="82"/>
      <c r="BF124" s="82"/>
      <c r="BG124" s="82"/>
      <c r="BH124" s="82"/>
      <c r="BI124" s="82"/>
      <c r="BJ124" s="82"/>
      <c r="BK124" s="82"/>
    </row>
    <row r="125" spans="1:63" x14ac:dyDescent="0.25">
      <c r="B125" s="82"/>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c r="AR125" s="82"/>
      <c r="AS125" s="82"/>
      <c r="AT125" s="82"/>
      <c r="AU125" s="82"/>
      <c r="AV125" s="82"/>
      <c r="AW125" s="82"/>
      <c r="AX125" s="82"/>
      <c r="AY125" s="82"/>
      <c r="AZ125" s="82"/>
      <c r="BA125" s="82"/>
      <c r="BB125" s="82"/>
      <c r="BC125" s="82"/>
      <c r="BD125" s="82"/>
      <c r="BE125" s="82"/>
      <c r="BF125" s="82"/>
      <c r="BG125" s="82"/>
      <c r="BH125" s="82"/>
      <c r="BI125" s="82"/>
      <c r="BJ125" s="82"/>
      <c r="BK125" s="82"/>
    </row>
    <row r="126" spans="1:63" x14ac:dyDescent="0.25">
      <c r="B126" s="82"/>
      <c r="C126" s="82"/>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c r="AO126" s="82"/>
      <c r="AP126" s="82"/>
      <c r="AQ126" s="82"/>
      <c r="AR126" s="82"/>
      <c r="AS126" s="82"/>
      <c r="AT126" s="82"/>
      <c r="AU126" s="82"/>
      <c r="AV126" s="82"/>
      <c r="AW126" s="82"/>
      <c r="AX126" s="82"/>
      <c r="AY126" s="82"/>
      <c r="AZ126" s="82"/>
      <c r="BA126" s="82"/>
      <c r="BB126" s="82"/>
      <c r="BC126" s="82"/>
      <c r="BD126" s="82"/>
      <c r="BE126" s="82"/>
      <c r="BF126" s="82"/>
      <c r="BG126" s="82"/>
      <c r="BH126" s="82"/>
      <c r="BI126" s="82"/>
      <c r="BJ126" s="82"/>
      <c r="BK126" s="82"/>
    </row>
    <row r="127" spans="1:63" x14ac:dyDescent="0.25">
      <c r="B127" s="82"/>
      <c r="C127" s="82"/>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82"/>
      <c r="AR127" s="82"/>
      <c r="AS127" s="82"/>
      <c r="AT127" s="82"/>
      <c r="AU127" s="82"/>
      <c r="AV127" s="82"/>
      <c r="AW127" s="82"/>
      <c r="AX127" s="82"/>
      <c r="AY127" s="82"/>
      <c r="AZ127" s="82"/>
      <c r="BA127" s="82"/>
      <c r="BB127" s="82"/>
      <c r="BC127" s="82"/>
      <c r="BD127" s="82"/>
      <c r="BE127" s="82"/>
      <c r="BF127" s="82"/>
      <c r="BG127" s="82"/>
      <c r="BH127" s="82"/>
      <c r="BI127" s="82"/>
      <c r="BJ127" s="82"/>
      <c r="BK127" s="82"/>
    </row>
    <row r="128" spans="1:63" x14ac:dyDescent="0.25">
      <c r="B128" s="82"/>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2"/>
      <c r="AY128" s="82"/>
      <c r="AZ128" s="82"/>
      <c r="BA128" s="82"/>
      <c r="BB128" s="82"/>
      <c r="BC128" s="82"/>
      <c r="BD128" s="82"/>
      <c r="BE128" s="82"/>
      <c r="BF128" s="82"/>
      <c r="BG128" s="82"/>
      <c r="BH128" s="82"/>
      <c r="BI128" s="82"/>
      <c r="BJ128" s="82"/>
      <c r="BK128" s="82"/>
    </row>
    <row r="129" spans="2:63" x14ac:dyDescent="0.25">
      <c r="B129" s="82"/>
      <c r="C129" s="82"/>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c r="AY129" s="82"/>
      <c r="AZ129" s="82"/>
      <c r="BA129" s="82"/>
      <c r="BB129" s="82"/>
      <c r="BC129" s="82"/>
      <c r="BD129" s="82"/>
      <c r="BE129" s="82"/>
      <c r="BF129" s="82"/>
      <c r="BG129" s="82"/>
      <c r="BH129" s="82"/>
      <c r="BI129" s="82"/>
      <c r="BJ129" s="82"/>
      <c r="BK129" s="82"/>
    </row>
    <row r="130" spans="2:63" x14ac:dyDescent="0.25">
      <c r="B130" s="82"/>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c r="AY130" s="82"/>
      <c r="AZ130" s="82"/>
      <c r="BA130" s="82"/>
      <c r="BB130" s="82"/>
      <c r="BC130" s="82"/>
      <c r="BD130" s="82"/>
      <c r="BE130" s="82"/>
      <c r="BF130" s="82"/>
      <c r="BG130" s="82"/>
      <c r="BH130" s="82"/>
      <c r="BI130" s="82"/>
      <c r="BJ130" s="82"/>
      <c r="BK130" s="82"/>
    </row>
    <row r="131" spans="2:63" x14ac:dyDescent="0.25">
      <c r="B131" s="82"/>
      <c r="C131" s="82"/>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c r="AR131" s="82"/>
      <c r="AS131" s="82"/>
      <c r="AT131" s="82"/>
      <c r="AU131" s="82"/>
      <c r="AV131" s="82"/>
      <c r="AW131" s="82"/>
      <c r="AX131" s="82"/>
      <c r="AY131" s="82"/>
      <c r="AZ131" s="82"/>
      <c r="BA131" s="82"/>
      <c r="BB131" s="82"/>
      <c r="BC131" s="82"/>
      <c r="BD131" s="82"/>
      <c r="BE131" s="82"/>
      <c r="BF131" s="82"/>
      <c r="BG131" s="82"/>
      <c r="BH131" s="82"/>
      <c r="BI131" s="82"/>
      <c r="BJ131" s="82"/>
      <c r="BK131" s="82"/>
    </row>
    <row r="132" spans="2:63" x14ac:dyDescent="0.25">
      <c r="B132" s="82"/>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2"/>
      <c r="AS132" s="82"/>
      <c r="AT132" s="82"/>
      <c r="AU132" s="82"/>
      <c r="AV132" s="82"/>
      <c r="AW132" s="82"/>
      <c r="AX132" s="82"/>
      <c r="AY132" s="82"/>
      <c r="AZ132" s="82"/>
      <c r="BA132" s="82"/>
      <c r="BB132" s="82"/>
      <c r="BC132" s="82"/>
      <c r="BD132" s="82"/>
      <c r="BE132" s="82"/>
      <c r="BF132" s="82"/>
      <c r="BG132" s="82"/>
      <c r="BH132" s="82"/>
      <c r="BI132" s="82"/>
      <c r="BJ132" s="82"/>
      <c r="BK132" s="82"/>
    </row>
    <row r="133" spans="2:63" x14ac:dyDescent="0.25">
      <c r="B133" s="82"/>
      <c r="C133" s="82"/>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c r="AR133" s="82"/>
      <c r="AS133" s="82"/>
      <c r="AT133" s="82"/>
      <c r="AU133" s="82"/>
      <c r="AV133" s="82"/>
      <c r="AW133" s="82"/>
      <c r="AX133" s="82"/>
      <c r="AY133" s="82"/>
      <c r="AZ133" s="82"/>
      <c r="BA133" s="82"/>
      <c r="BB133" s="82"/>
      <c r="BC133" s="82"/>
      <c r="BD133" s="82"/>
      <c r="BE133" s="82"/>
      <c r="BF133" s="82"/>
      <c r="BG133" s="82"/>
      <c r="BH133" s="82"/>
      <c r="BI133" s="82"/>
      <c r="BJ133" s="82"/>
      <c r="BK133" s="82"/>
    </row>
    <row r="134" spans="2:63" x14ac:dyDescent="0.25">
      <c r="B134" s="82"/>
      <c r="C134" s="82"/>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c r="AR134" s="82"/>
      <c r="AS134" s="82"/>
      <c r="AT134" s="82"/>
      <c r="AU134" s="82"/>
      <c r="AV134" s="82"/>
      <c r="AW134" s="82"/>
      <c r="AX134" s="82"/>
      <c r="AY134" s="82"/>
      <c r="AZ134" s="82"/>
      <c r="BA134" s="82"/>
      <c r="BB134" s="82"/>
      <c r="BC134" s="82"/>
      <c r="BD134" s="82"/>
      <c r="BE134" s="82"/>
      <c r="BF134" s="82"/>
      <c r="BG134" s="82"/>
      <c r="BH134" s="82"/>
      <c r="BI134" s="82"/>
      <c r="BJ134" s="82"/>
      <c r="BK134" s="82"/>
    </row>
    <row r="135" spans="2:63" x14ac:dyDescent="0.25">
      <c r="B135" s="82"/>
      <c r="C135" s="82"/>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c r="AR135" s="82"/>
      <c r="AS135" s="82"/>
      <c r="AT135" s="82"/>
      <c r="AU135" s="82"/>
      <c r="AV135" s="82"/>
      <c r="AW135" s="82"/>
      <c r="AX135" s="82"/>
      <c r="AY135" s="82"/>
      <c r="AZ135" s="82"/>
      <c r="BA135" s="82"/>
      <c r="BB135" s="82"/>
      <c r="BC135" s="82"/>
      <c r="BD135" s="82"/>
      <c r="BE135" s="82"/>
      <c r="BF135" s="82"/>
      <c r="BG135" s="82"/>
      <c r="BH135" s="82"/>
      <c r="BI135" s="82"/>
      <c r="BJ135" s="82"/>
      <c r="BK135" s="82"/>
    </row>
    <row r="136" spans="2:63" x14ac:dyDescent="0.25">
      <c r="B136" s="82"/>
      <c r="C136" s="82"/>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c r="AU136" s="82"/>
      <c r="AV136" s="82"/>
      <c r="AW136" s="82"/>
      <c r="AX136" s="82"/>
      <c r="AY136" s="82"/>
      <c r="AZ136" s="82"/>
      <c r="BA136" s="82"/>
      <c r="BB136" s="82"/>
      <c r="BC136" s="82"/>
      <c r="BD136" s="82"/>
      <c r="BE136" s="82"/>
      <c r="BF136" s="82"/>
      <c r="BG136" s="82"/>
      <c r="BH136" s="82"/>
      <c r="BI136" s="82"/>
      <c r="BJ136" s="82"/>
      <c r="BK136" s="82"/>
    </row>
    <row r="137" spans="2:63" x14ac:dyDescent="0.25">
      <c r="B137" s="82"/>
      <c r="C137" s="82"/>
      <c r="D137" s="82"/>
      <c r="E137" s="82"/>
      <c r="F137" s="82"/>
      <c r="G137" s="82"/>
      <c r="H137" s="82"/>
      <c r="I137" s="82"/>
    </row>
    <row r="138" spans="2:63" x14ac:dyDescent="0.25">
      <c r="B138" s="82"/>
      <c r="C138" s="82"/>
      <c r="D138" s="82"/>
      <c r="E138" s="82"/>
      <c r="F138" s="82"/>
      <c r="G138" s="82"/>
      <c r="H138" s="82"/>
      <c r="I138" s="82"/>
    </row>
    <row r="139" spans="2:63" x14ac:dyDescent="0.25">
      <c r="B139" s="82"/>
      <c r="C139" s="82"/>
      <c r="D139" s="82"/>
      <c r="E139" s="82"/>
      <c r="F139" s="82"/>
      <c r="G139" s="82"/>
      <c r="H139" s="82"/>
      <c r="I139" s="82"/>
    </row>
    <row r="140" spans="2:63" x14ac:dyDescent="0.25">
      <c r="B140" s="82"/>
      <c r="C140" s="82"/>
      <c r="D140" s="82"/>
      <c r="E140" s="82"/>
      <c r="F140" s="82"/>
      <c r="G140" s="82"/>
      <c r="H140" s="82"/>
      <c r="I140" s="82"/>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248"/>
  <sheetViews>
    <sheetView zoomScale="50" zoomScaleNormal="50" workbookViewId="0">
      <selection activeCell="S31" sqref="S31"/>
    </sheetView>
  </sheetViews>
  <sheetFormatPr baseColWidth="10"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row>
    <row r="2" spans="1:91" ht="18" customHeight="1" x14ac:dyDescent="0.25">
      <c r="A2" s="82"/>
      <c r="B2" s="504" t="s">
        <v>157</v>
      </c>
      <c r="C2" s="505"/>
      <c r="D2" s="505"/>
      <c r="E2" s="505"/>
      <c r="F2" s="505"/>
      <c r="G2" s="505"/>
      <c r="H2" s="505"/>
      <c r="I2" s="505"/>
      <c r="J2" s="426" t="s">
        <v>2</v>
      </c>
      <c r="K2" s="426"/>
      <c r="L2" s="426"/>
      <c r="M2" s="426"/>
      <c r="N2" s="426"/>
      <c r="O2" s="426"/>
      <c r="P2" s="426"/>
      <c r="Q2" s="426"/>
      <c r="R2" s="426"/>
      <c r="S2" s="426"/>
      <c r="T2" s="426"/>
      <c r="U2" s="426"/>
      <c r="V2" s="426"/>
      <c r="W2" s="426"/>
      <c r="X2" s="426"/>
      <c r="Y2" s="426"/>
      <c r="Z2" s="426"/>
      <c r="AA2" s="426"/>
      <c r="AB2" s="426"/>
      <c r="AC2" s="426"/>
      <c r="AD2" s="426"/>
      <c r="AE2" s="426"/>
      <c r="AF2" s="426"/>
      <c r="AG2" s="426"/>
      <c r="AH2" s="426"/>
      <c r="AI2" s="426"/>
      <c r="AJ2" s="426"/>
      <c r="AK2" s="426"/>
      <c r="AL2" s="426"/>
      <c r="AM2" s="426"/>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row>
    <row r="3" spans="1:91" ht="18.75" customHeight="1" x14ac:dyDescent="0.25">
      <c r="A3" s="82"/>
      <c r="B3" s="505"/>
      <c r="C3" s="505"/>
      <c r="D3" s="505"/>
      <c r="E3" s="505"/>
      <c r="F3" s="505"/>
      <c r="G3" s="505"/>
      <c r="H3" s="505"/>
      <c r="I3" s="505"/>
      <c r="J3" s="426"/>
      <c r="K3" s="426"/>
      <c r="L3" s="426"/>
      <c r="M3" s="426"/>
      <c r="N3" s="426"/>
      <c r="O3" s="426"/>
      <c r="P3" s="426"/>
      <c r="Q3" s="426"/>
      <c r="R3" s="426"/>
      <c r="S3" s="426"/>
      <c r="T3" s="426"/>
      <c r="U3" s="426"/>
      <c r="V3" s="426"/>
      <c r="W3" s="426"/>
      <c r="X3" s="426"/>
      <c r="Y3" s="426"/>
      <c r="Z3" s="426"/>
      <c r="AA3" s="426"/>
      <c r="AB3" s="426"/>
      <c r="AC3" s="426"/>
      <c r="AD3" s="426"/>
      <c r="AE3" s="426"/>
      <c r="AF3" s="426"/>
      <c r="AG3" s="426"/>
      <c r="AH3" s="426"/>
      <c r="AI3" s="426"/>
      <c r="AJ3" s="426"/>
      <c r="AK3" s="426"/>
      <c r="AL3" s="426"/>
      <c r="AM3" s="426"/>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row>
    <row r="4" spans="1:91" ht="15" customHeight="1" x14ac:dyDescent="0.25">
      <c r="A4" s="82"/>
      <c r="B4" s="505"/>
      <c r="C4" s="505"/>
      <c r="D4" s="505"/>
      <c r="E4" s="505"/>
      <c r="F4" s="505"/>
      <c r="G4" s="505"/>
      <c r="H4" s="505"/>
      <c r="I4" s="505"/>
      <c r="J4" s="426"/>
      <c r="K4" s="426"/>
      <c r="L4" s="426"/>
      <c r="M4" s="426"/>
      <c r="N4" s="426"/>
      <c r="O4" s="426"/>
      <c r="P4" s="426"/>
      <c r="Q4" s="426"/>
      <c r="R4" s="426"/>
      <c r="S4" s="426"/>
      <c r="T4" s="426"/>
      <c r="U4" s="426"/>
      <c r="V4" s="426"/>
      <c r="W4" s="426"/>
      <c r="X4" s="426"/>
      <c r="Y4" s="426"/>
      <c r="Z4" s="426"/>
      <c r="AA4" s="426"/>
      <c r="AB4" s="426"/>
      <c r="AC4" s="426"/>
      <c r="AD4" s="426"/>
      <c r="AE4" s="426"/>
      <c r="AF4" s="426"/>
      <c r="AG4" s="426"/>
      <c r="AH4" s="426"/>
      <c r="AI4" s="426"/>
      <c r="AJ4" s="426"/>
      <c r="AK4" s="426"/>
      <c r="AL4" s="426"/>
      <c r="AM4" s="426"/>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row>
    <row r="5" spans="1:91" ht="15.75" thickBot="1" x14ac:dyDescent="0.3">
      <c r="A5" s="82"/>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row>
    <row r="6" spans="1:91" ht="15" customHeight="1" x14ac:dyDescent="0.25">
      <c r="A6" s="82"/>
      <c r="B6" s="437" t="s">
        <v>4</v>
      </c>
      <c r="C6" s="437"/>
      <c r="D6" s="438"/>
      <c r="E6" s="475" t="s">
        <v>115</v>
      </c>
      <c r="F6" s="476"/>
      <c r="G6" s="476"/>
      <c r="H6" s="476"/>
      <c r="I6" s="477"/>
      <c r="J6" s="45" t="str">
        <f ca="1">IF(AND('Mapa Riesgos FISCALES'!$Y$10="Muy Alta",'Mapa Riesgos FISCALES'!$AA$10="Leve"),CONCATENATE("R1C",'Mapa Riesgos FISCALES'!$O$10),"")</f>
        <v/>
      </c>
      <c r="K6" s="46" t="str">
        <f>IF(AND('Mapa Riesgos FISCALES'!$Y$11="Muy Alta",'Mapa Riesgos FISCALES'!$AA$11="Leve"),CONCATENATE("R1C",'Mapa Riesgos FISCALES'!$O$11),"")</f>
        <v/>
      </c>
      <c r="L6" s="46" t="str">
        <f>IF(AND('Mapa Riesgos FISCALES'!$Y$12="Muy Alta",'Mapa Riesgos FISCALES'!$AA$12="Leve"),CONCATENATE("R1C",'Mapa Riesgos FISCALES'!$O$12),"")</f>
        <v/>
      </c>
      <c r="M6" s="46" t="str">
        <f>IF(AND('Mapa Riesgos FISCALES'!$Y$13="Muy Alta",'Mapa Riesgos FISCALES'!$AA$13="Leve"),CONCATENATE("R1C",'Mapa Riesgos FISCALES'!$O$13),"")</f>
        <v/>
      </c>
      <c r="N6" s="46" t="str">
        <f>IF(AND('Mapa Riesgos FISCALES'!$Y$14="Muy Alta",'Mapa Riesgos FISCALES'!$AA$14="Leve"),CONCATENATE("R1C",'Mapa Riesgos FISCALES'!$O$14),"")</f>
        <v/>
      </c>
      <c r="O6" s="47" t="str">
        <f>IF(AND('Mapa Riesgos FISCALES'!$Y$15="Muy Alta",'Mapa Riesgos FISCALES'!$AA$15="Leve"),CONCATENATE("R1C",'Mapa Riesgos FISCALES'!$O$15),"")</f>
        <v/>
      </c>
      <c r="P6" s="45" t="str">
        <f ca="1">IF(AND('Mapa Riesgos FISCALES'!$Y$10="Muy Alta",'Mapa Riesgos FISCALES'!$AA$10="Menor"),CONCATENATE("R1C",'Mapa Riesgos FISCALES'!$O$10),"")</f>
        <v/>
      </c>
      <c r="Q6" s="46" t="str">
        <f>IF(AND('Mapa Riesgos FISCALES'!$Y$11="Muy Alta",'Mapa Riesgos FISCALES'!$AA$11="Menor"),CONCATENATE("R1C",'Mapa Riesgos FISCALES'!$O$11),"")</f>
        <v/>
      </c>
      <c r="R6" s="46" t="str">
        <f>IF(AND('Mapa Riesgos FISCALES'!$Y$12="Muy Alta",'Mapa Riesgos FISCALES'!$AA$12="Menor"),CONCATENATE("R1C",'Mapa Riesgos FISCALES'!$O$12),"")</f>
        <v/>
      </c>
      <c r="S6" s="46" t="str">
        <f>IF(AND('Mapa Riesgos FISCALES'!$Y$13="Muy Alta",'Mapa Riesgos FISCALES'!$AA$13="Menor"),CONCATENATE("R1C",'Mapa Riesgos FISCALES'!$O$13),"")</f>
        <v/>
      </c>
      <c r="T6" s="46" t="str">
        <f>IF(AND('Mapa Riesgos FISCALES'!$Y$14="Muy Alta",'Mapa Riesgos FISCALES'!$AA$14="Menor"),CONCATENATE("R1C",'Mapa Riesgos FISCALES'!$O$14),"")</f>
        <v/>
      </c>
      <c r="U6" s="47" t="str">
        <f>IF(AND('Mapa Riesgos FISCALES'!$Y$15="Muy Alta",'Mapa Riesgos FISCALES'!$AA$15="Menor"),CONCATENATE("R1C",'Mapa Riesgos FISCALES'!$O$15),"")</f>
        <v/>
      </c>
      <c r="V6" s="45" t="str">
        <f ca="1">IF(AND('Mapa Riesgos FISCALES'!$Y$10="Muy Alta",'Mapa Riesgos FISCALES'!$AA$10="Moderado"),CONCATENATE("R1C",'Mapa Riesgos FISCALES'!$O$10),"")</f>
        <v/>
      </c>
      <c r="W6" s="46" t="str">
        <f>IF(AND('Mapa Riesgos FISCALES'!$Y$11="Muy Alta",'Mapa Riesgos FISCALES'!$AA$11="Moderado"),CONCATENATE("R1C",'Mapa Riesgos FISCALES'!$O$11),"")</f>
        <v/>
      </c>
      <c r="X6" s="46" t="str">
        <f>IF(AND('Mapa Riesgos FISCALES'!$Y$12="Muy Alta",'Mapa Riesgos FISCALES'!$AA$12="Moderado"),CONCATENATE("R1C",'Mapa Riesgos FISCALES'!$O$12),"")</f>
        <v/>
      </c>
      <c r="Y6" s="46" t="str">
        <f>IF(AND('Mapa Riesgos FISCALES'!$Y$13="Muy Alta",'Mapa Riesgos FISCALES'!$AA$13="Moderado"),CONCATENATE("R1C",'Mapa Riesgos FISCALES'!$O$13),"")</f>
        <v/>
      </c>
      <c r="Z6" s="46" t="str">
        <f>IF(AND('Mapa Riesgos FISCALES'!$Y$14="Muy Alta",'Mapa Riesgos FISCALES'!$AA$14="Moderado"),CONCATENATE("R1C",'Mapa Riesgos FISCALES'!$O$14),"")</f>
        <v/>
      </c>
      <c r="AA6" s="47" t="str">
        <f>IF(AND('Mapa Riesgos FISCALES'!$Y$15="Muy Alta",'Mapa Riesgos FISCALES'!$AA$15="Moderado"),CONCATENATE("R1C",'Mapa Riesgos FISCALES'!$O$15),"")</f>
        <v/>
      </c>
      <c r="AB6" s="45" t="str">
        <f ca="1">IF(AND('Mapa Riesgos FISCALES'!$Y$10="Muy Alta",'Mapa Riesgos FISCALES'!$AA$10="Mayor"),CONCATENATE("R1C",'Mapa Riesgos FISCALES'!$O$10),"")</f>
        <v/>
      </c>
      <c r="AC6" s="46" t="str">
        <f>IF(AND('Mapa Riesgos FISCALES'!$Y$11="Muy Alta",'Mapa Riesgos FISCALES'!$AA$11="Mayor"),CONCATENATE("R1C",'Mapa Riesgos FISCALES'!$O$11),"")</f>
        <v/>
      </c>
      <c r="AD6" s="46" t="str">
        <f>IF(AND('Mapa Riesgos FISCALES'!$Y$12="Muy Alta",'Mapa Riesgos FISCALES'!$AA$12="Mayor"),CONCATENATE("R1C",'Mapa Riesgos FISCALES'!$O$12),"")</f>
        <v/>
      </c>
      <c r="AE6" s="46" t="str">
        <f>IF(AND('Mapa Riesgos FISCALES'!$Y$13="Muy Alta",'Mapa Riesgos FISCALES'!$AA$13="Mayor"),CONCATENATE("R1C",'Mapa Riesgos FISCALES'!$O$13),"")</f>
        <v/>
      </c>
      <c r="AF6" s="46" t="str">
        <f>IF(AND('Mapa Riesgos FISCALES'!$Y$14="Muy Alta",'Mapa Riesgos FISCALES'!$AA$14="Mayor"),CONCATENATE("R1C",'Mapa Riesgos FISCALES'!$O$14),"")</f>
        <v/>
      </c>
      <c r="AG6" s="47" t="str">
        <f>IF(AND('Mapa Riesgos FISCALES'!$Y$15="Muy Alta",'Mapa Riesgos FISCALES'!$AA$15="Mayor"),CONCATENATE("R1C",'Mapa Riesgos FISCALES'!$O$15),"")</f>
        <v/>
      </c>
      <c r="AH6" s="48" t="str">
        <f ca="1">IF(AND('Mapa Riesgos FISCALES'!$Y$10="Muy Alta",'Mapa Riesgos FISCALES'!$AA$10="Catastrófico"),CONCATENATE("R1C",'Mapa Riesgos FISCALES'!$O$10),"")</f>
        <v/>
      </c>
      <c r="AI6" s="49" t="str">
        <f>IF(AND('Mapa Riesgos FISCALES'!$Y$11="Muy Alta",'Mapa Riesgos FISCALES'!$AA$11="Catastrófico"),CONCATENATE("R1C",'Mapa Riesgos FISCALES'!$O$11),"")</f>
        <v/>
      </c>
      <c r="AJ6" s="49" t="str">
        <f>IF(AND('Mapa Riesgos FISCALES'!$Y$12="Muy Alta",'Mapa Riesgos FISCALES'!$AA$12="Catastrófico"),CONCATENATE("R1C",'Mapa Riesgos FISCALES'!$O$12),"")</f>
        <v/>
      </c>
      <c r="AK6" s="49" t="str">
        <f>IF(AND('Mapa Riesgos FISCALES'!$Y$13="Muy Alta",'Mapa Riesgos FISCALES'!$AA$13="Catastrófico"),CONCATENATE("R1C",'Mapa Riesgos FISCALES'!$O$13),"")</f>
        <v/>
      </c>
      <c r="AL6" s="49" t="str">
        <f>IF(AND('Mapa Riesgos FISCALES'!$Y$14="Muy Alta",'Mapa Riesgos FISCALES'!$AA$14="Catastrófico"),CONCATENATE("R1C",'Mapa Riesgos FISCALES'!$O$14),"")</f>
        <v/>
      </c>
      <c r="AM6" s="50" t="str">
        <f>IF(AND('Mapa Riesgos FISCALES'!$Y$15="Muy Alta",'Mapa Riesgos FISCALES'!$AA$15="Catastrófico"),CONCATENATE("R1C",'Mapa Riesgos FISCALES'!$O$15),"")</f>
        <v/>
      </c>
      <c r="AN6" s="82"/>
      <c r="AO6" s="495" t="s">
        <v>78</v>
      </c>
      <c r="AP6" s="496"/>
      <c r="AQ6" s="496"/>
      <c r="AR6" s="496"/>
      <c r="AS6" s="496"/>
      <c r="AT6" s="497"/>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row>
    <row r="7" spans="1:91" ht="15" customHeight="1" x14ac:dyDescent="0.25">
      <c r="A7" s="82"/>
      <c r="B7" s="437"/>
      <c r="C7" s="437"/>
      <c r="D7" s="438"/>
      <c r="E7" s="478"/>
      <c r="F7" s="479"/>
      <c r="G7" s="479"/>
      <c r="H7" s="479"/>
      <c r="I7" s="480"/>
      <c r="J7" s="51" t="str">
        <f ca="1">IF(AND('Mapa Riesgos FISCALES'!$Y$16="Muy Alta",'Mapa Riesgos FISCALES'!$AA$16="Leve"),CONCATENATE("R2C",'Mapa Riesgos FISCALES'!$O$16),"")</f>
        <v/>
      </c>
      <c r="K7" s="52" t="str">
        <f>IF(AND('Mapa Riesgos FISCALES'!$Y$17="Muy Alta",'Mapa Riesgos FISCALES'!$AA$17="Leve"),CONCATENATE("R2C",'Mapa Riesgos FISCALES'!$O$17),"")</f>
        <v/>
      </c>
      <c r="L7" s="52" t="str">
        <f>IF(AND('Mapa Riesgos FISCALES'!$Y$18="Muy Alta",'Mapa Riesgos FISCALES'!$AA$18="Leve"),CONCATENATE("R2C",'Mapa Riesgos FISCALES'!$O$18),"")</f>
        <v/>
      </c>
      <c r="M7" s="52" t="str">
        <f>IF(AND('Mapa Riesgos FISCALES'!$Y$19="Muy Alta",'Mapa Riesgos FISCALES'!$AA$19="Leve"),CONCATENATE("R2C",'Mapa Riesgos FISCALES'!$O$19),"")</f>
        <v/>
      </c>
      <c r="N7" s="52" t="str">
        <f>IF(AND('Mapa Riesgos FISCALES'!$Y$20="Muy Alta",'Mapa Riesgos FISCALES'!$AA$20="Leve"),CONCATENATE("R2C",'Mapa Riesgos FISCALES'!$O$20),"")</f>
        <v/>
      </c>
      <c r="O7" s="53" t="str">
        <f>IF(AND('Mapa Riesgos FISCALES'!$Y$21="Muy Alta",'Mapa Riesgos FISCALES'!$AA$21="Leve"),CONCATENATE("R2C",'Mapa Riesgos FISCALES'!$O$21),"")</f>
        <v/>
      </c>
      <c r="P7" s="51" t="str">
        <f ca="1">IF(AND('Mapa Riesgos FISCALES'!$Y$16="Muy Alta",'Mapa Riesgos FISCALES'!$AA$16="Menor"),CONCATENATE("R2C",'Mapa Riesgos FISCALES'!$O$16),"")</f>
        <v/>
      </c>
      <c r="Q7" s="52" t="str">
        <f>IF(AND('Mapa Riesgos FISCALES'!$Y$17="Muy Alta",'Mapa Riesgos FISCALES'!$AA$17="Menor"),CONCATENATE("R2C",'Mapa Riesgos FISCALES'!$O$17),"")</f>
        <v/>
      </c>
      <c r="R7" s="52" t="str">
        <f>IF(AND('Mapa Riesgos FISCALES'!$Y$18="Muy Alta",'Mapa Riesgos FISCALES'!$AA$18="Menor"),CONCATENATE("R2C",'Mapa Riesgos FISCALES'!$O$18),"")</f>
        <v/>
      </c>
      <c r="S7" s="52" t="str">
        <f>IF(AND('Mapa Riesgos FISCALES'!$Y$19="Muy Alta",'Mapa Riesgos FISCALES'!$AA$19="Menor"),CONCATENATE("R2C",'Mapa Riesgos FISCALES'!$O$19),"")</f>
        <v/>
      </c>
      <c r="T7" s="52" t="str">
        <f>IF(AND('Mapa Riesgos FISCALES'!$Y$20="Muy Alta",'Mapa Riesgos FISCALES'!$AA$20="Menor"),CONCATENATE("R2C",'Mapa Riesgos FISCALES'!$O$20),"")</f>
        <v/>
      </c>
      <c r="U7" s="53" t="str">
        <f>IF(AND('Mapa Riesgos FISCALES'!$Y$21="Muy Alta",'Mapa Riesgos FISCALES'!$AA$21="Menor"),CONCATENATE("R2C",'Mapa Riesgos FISCALES'!$O$21),"")</f>
        <v/>
      </c>
      <c r="V7" s="51" t="str">
        <f ca="1">IF(AND('Mapa Riesgos FISCALES'!$Y$16="Muy Alta",'Mapa Riesgos FISCALES'!$AA$16="Moderado"),CONCATENATE("R2C",'Mapa Riesgos FISCALES'!$O$16),"")</f>
        <v/>
      </c>
      <c r="W7" s="52" t="str">
        <f>IF(AND('Mapa Riesgos FISCALES'!$Y$17="Muy Alta",'Mapa Riesgos FISCALES'!$AA$17="Moderado"),CONCATENATE("R2C",'Mapa Riesgos FISCALES'!$O$17),"")</f>
        <v/>
      </c>
      <c r="X7" s="52" t="str">
        <f>IF(AND('Mapa Riesgos FISCALES'!$Y$18="Muy Alta",'Mapa Riesgos FISCALES'!$AA$18="Moderado"),CONCATENATE("R2C",'Mapa Riesgos FISCALES'!$O$18),"")</f>
        <v/>
      </c>
      <c r="Y7" s="52" t="str">
        <f>IF(AND('Mapa Riesgos FISCALES'!$Y$19="Muy Alta",'Mapa Riesgos FISCALES'!$AA$19="Moderado"),CONCATENATE("R2C",'Mapa Riesgos FISCALES'!$O$19),"")</f>
        <v/>
      </c>
      <c r="Z7" s="52" t="str">
        <f>IF(AND('Mapa Riesgos FISCALES'!$Y$20="Muy Alta",'Mapa Riesgos FISCALES'!$AA$20="Moderado"),CONCATENATE("R2C",'Mapa Riesgos FISCALES'!$O$20),"")</f>
        <v/>
      </c>
      <c r="AA7" s="53" t="str">
        <f>IF(AND('Mapa Riesgos FISCALES'!$Y$21="Muy Alta",'Mapa Riesgos FISCALES'!$AA$21="Moderado"),CONCATENATE("R2C",'Mapa Riesgos FISCALES'!$O$21),"")</f>
        <v/>
      </c>
      <c r="AB7" s="51" t="str">
        <f ca="1">IF(AND('Mapa Riesgos FISCALES'!$Y$16="Muy Alta",'Mapa Riesgos FISCALES'!$AA$16="Mayor"),CONCATENATE("R2C",'Mapa Riesgos FISCALES'!$O$16),"")</f>
        <v/>
      </c>
      <c r="AC7" s="52" t="str">
        <f>IF(AND('Mapa Riesgos FISCALES'!$Y$17="Muy Alta",'Mapa Riesgos FISCALES'!$AA$17="Mayor"),CONCATENATE("R2C",'Mapa Riesgos FISCALES'!$O$17),"")</f>
        <v/>
      </c>
      <c r="AD7" s="52" t="str">
        <f>IF(AND('Mapa Riesgos FISCALES'!$Y$18="Muy Alta",'Mapa Riesgos FISCALES'!$AA$18="Mayor"),CONCATENATE("R2C",'Mapa Riesgos FISCALES'!$O$18),"")</f>
        <v/>
      </c>
      <c r="AE7" s="52" t="str">
        <f>IF(AND('Mapa Riesgos FISCALES'!$Y$19="Muy Alta",'Mapa Riesgos FISCALES'!$AA$19="Mayor"),CONCATENATE("R2C",'Mapa Riesgos FISCALES'!$O$19),"")</f>
        <v/>
      </c>
      <c r="AF7" s="52" t="str">
        <f>IF(AND('Mapa Riesgos FISCALES'!$Y$20="Muy Alta",'Mapa Riesgos FISCALES'!$AA$20="Mayor"),CONCATENATE("R2C",'Mapa Riesgos FISCALES'!$O$20),"")</f>
        <v/>
      </c>
      <c r="AG7" s="53" t="str">
        <f>IF(AND('Mapa Riesgos FISCALES'!$Y$21="Muy Alta",'Mapa Riesgos FISCALES'!$AA$21="Mayor"),CONCATENATE("R2C",'Mapa Riesgos FISCALES'!$O$21),"")</f>
        <v/>
      </c>
      <c r="AH7" s="54" t="str">
        <f ca="1">IF(AND('Mapa Riesgos FISCALES'!$Y$16="Muy Alta",'Mapa Riesgos FISCALES'!$AA$16="Catastrófico"),CONCATENATE("R2C",'Mapa Riesgos FISCALES'!$O$16),"")</f>
        <v/>
      </c>
      <c r="AI7" s="55" t="str">
        <f>IF(AND('Mapa Riesgos FISCALES'!$Y$17="Muy Alta",'Mapa Riesgos FISCALES'!$AA$17="Catastrófico"),CONCATENATE("R2C",'Mapa Riesgos FISCALES'!$O$17),"")</f>
        <v/>
      </c>
      <c r="AJ7" s="55" t="str">
        <f>IF(AND('Mapa Riesgos FISCALES'!$Y$18="Muy Alta",'Mapa Riesgos FISCALES'!$AA$18="Catastrófico"),CONCATENATE("R2C",'Mapa Riesgos FISCALES'!$O$18),"")</f>
        <v/>
      </c>
      <c r="AK7" s="55" t="str">
        <f>IF(AND('Mapa Riesgos FISCALES'!$Y$19="Muy Alta",'Mapa Riesgos FISCALES'!$AA$19="Catastrófico"),CONCATENATE("R2C",'Mapa Riesgos FISCALES'!$O$19),"")</f>
        <v/>
      </c>
      <c r="AL7" s="55" t="str">
        <f>IF(AND('Mapa Riesgos FISCALES'!$Y$20="Muy Alta",'Mapa Riesgos FISCALES'!$AA$20="Catastrófico"),CONCATENATE("R2C",'Mapa Riesgos FISCALES'!$O$20),"")</f>
        <v/>
      </c>
      <c r="AM7" s="56" t="str">
        <f>IF(AND('Mapa Riesgos FISCALES'!$Y$21="Muy Alta",'Mapa Riesgos FISCALES'!$AA$21="Catastrófico"),CONCATENATE("R2C",'Mapa Riesgos FISCALES'!$O$21),"")</f>
        <v/>
      </c>
      <c r="AN7" s="82"/>
      <c r="AO7" s="498"/>
      <c r="AP7" s="499"/>
      <c r="AQ7" s="499"/>
      <c r="AR7" s="499"/>
      <c r="AS7" s="499"/>
      <c r="AT7" s="500"/>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row>
    <row r="8" spans="1:91" ht="15" customHeight="1" x14ac:dyDescent="0.25">
      <c r="A8" s="82"/>
      <c r="B8" s="437"/>
      <c r="C8" s="437"/>
      <c r="D8" s="438"/>
      <c r="E8" s="478"/>
      <c r="F8" s="479"/>
      <c r="G8" s="479"/>
      <c r="H8" s="479"/>
      <c r="I8" s="480"/>
      <c r="J8" s="51" t="str">
        <f ca="1">IF(AND('Mapa Riesgos FISCALES'!$Y$22="Muy Alta",'Mapa Riesgos FISCALES'!$AA$22="Leve"),CONCATENATE("R3C",'Mapa Riesgos FISCALES'!$O$22),"")</f>
        <v/>
      </c>
      <c r="K8" s="52" t="str">
        <f>IF(AND('Mapa Riesgos FISCALES'!$Y$23="Muy Alta",'Mapa Riesgos FISCALES'!$AA$23="Leve"),CONCATENATE("R3C",'Mapa Riesgos FISCALES'!$O$23),"")</f>
        <v/>
      </c>
      <c r="L8" s="52" t="str">
        <f>IF(AND('Mapa Riesgos FISCALES'!$Y$24="Muy Alta",'Mapa Riesgos FISCALES'!$AA$24="Leve"),CONCATENATE("R3C",'Mapa Riesgos FISCALES'!$O$24),"")</f>
        <v/>
      </c>
      <c r="M8" s="52" t="str">
        <f>IF(AND('Mapa Riesgos FISCALES'!$Y$25="Muy Alta",'Mapa Riesgos FISCALES'!$AA$25="Leve"),CONCATENATE("R3C",'Mapa Riesgos FISCALES'!$O$25),"")</f>
        <v/>
      </c>
      <c r="N8" s="52" t="str">
        <f>IF(AND('Mapa Riesgos FISCALES'!$Y$26="Muy Alta",'Mapa Riesgos FISCALES'!$AA$26="Leve"),CONCATENATE("R3C",'Mapa Riesgos FISCALES'!$O$26),"")</f>
        <v/>
      </c>
      <c r="O8" s="53" t="str">
        <f>IF(AND('Mapa Riesgos FISCALES'!$Y$27="Muy Alta",'Mapa Riesgos FISCALES'!$AA$27="Leve"),CONCATENATE("R3C",'Mapa Riesgos FISCALES'!$O$27),"")</f>
        <v/>
      </c>
      <c r="P8" s="51" t="str">
        <f ca="1">IF(AND('Mapa Riesgos FISCALES'!$Y$22="Muy Alta",'Mapa Riesgos FISCALES'!$AA$22="Menor"),CONCATENATE("R3C",'Mapa Riesgos FISCALES'!$O$22),"")</f>
        <v/>
      </c>
      <c r="Q8" s="52" t="str">
        <f>IF(AND('Mapa Riesgos FISCALES'!$Y$23="Muy Alta",'Mapa Riesgos FISCALES'!$AA$23="Menor"),CONCATENATE("R3C",'Mapa Riesgos FISCALES'!$O$23),"")</f>
        <v/>
      </c>
      <c r="R8" s="52" t="str">
        <f>IF(AND('Mapa Riesgos FISCALES'!$Y$24="Muy Alta",'Mapa Riesgos FISCALES'!$AA$24="Menor"),CONCATENATE("R3C",'Mapa Riesgos FISCALES'!$O$24),"")</f>
        <v/>
      </c>
      <c r="S8" s="52" t="str">
        <f>IF(AND('Mapa Riesgos FISCALES'!$Y$25="Muy Alta",'Mapa Riesgos FISCALES'!$AA$25="Menor"),CONCATENATE("R3C",'Mapa Riesgos FISCALES'!$O$25),"")</f>
        <v/>
      </c>
      <c r="T8" s="52" t="str">
        <f>IF(AND('Mapa Riesgos FISCALES'!$Y$26="Muy Alta",'Mapa Riesgos FISCALES'!$AA$26="Menor"),CONCATENATE("R3C",'Mapa Riesgos FISCALES'!$O$26),"")</f>
        <v/>
      </c>
      <c r="U8" s="53" t="str">
        <f>IF(AND('Mapa Riesgos FISCALES'!$Y$27="Muy Alta",'Mapa Riesgos FISCALES'!$AA$27="Menor"),CONCATENATE("R3C",'Mapa Riesgos FISCALES'!$O$27),"")</f>
        <v/>
      </c>
      <c r="V8" s="51" t="str">
        <f ca="1">IF(AND('Mapa Riesgos FISCALES'!$Y$22="Muy Alta",'Mapa Riesgos FISCALES'!$AA$22="Moderado"),CONCATENATE("R3C",'Mapa Riesgos FISCALES'!$O$22),"")</f>
        <v/>
      </c>
      <c r="W8" s="52" t="str">
        <f>IF(AND('Mapa Riesgos FISCALES'!$Y$23="Muy Alta",'Mapa Riesgos FISCALES'!$AA$23="Moderado"),CONCATENATE("R3C",'Mapa Riesgos FISCALES'!$O$23),"")</f>
        <v/>
      </c>
      <c r="X8" s="52" t="str">
        <f>IF(AND('Mapa Riesgos FISCALES'!$Y$24="Muy Alta",'Mapa Riesgos FISCALES'!$AA$24="Moderado"),CONCATENATE("R3C",'Mapa Riesgos FISCALES'!$O$24),"")</f>
        <v/>
      </c>
      <c r="Y8" s="52" t="str">
        <f>IF(AND('Mapa Riesgos FISCALES'!$Y$25="Muy Alta",'Mapa Riesgos FISCALES'!$AA$25="Moderado"),CONCATENATE("R3C",'Mapa Riesgos FISCALES'!$O$25),"")</f>
        <v/>
      </c>
      <c r="Z8" s="52" t="str">
        <f>IF(AND('Mapa Riesgos FISCALES'!$Y$26="Muy Alta",'Mapa Riesgos FISCALES'!$AA$26="Moderado"),CONCATENATE("R3C",'Mapa Riesgos FISCALES'!$O$26),"")</f>
        <v/>
      </c>
      <c r="AA8" s="53" t="str">
        <f>IF(AND('Mapa Riesgos FISCALES'!$Y$27="Muy Alta",'Mapa Riesgos FISCALES'!$AA$27="Moderado"),CONCATENATE("R3C",'Mapa Riesgos FISCALES'!$O$27),"")</f>
        <v/>
      </c>
      <c r="AB8" s="51" t="str">
        <f ca="1">IF(AND('Mapa Riesgos FISCALES'!$Y$22="Muy Alta",'Mapa Riesgos FISCALES'!$AA$22="Mayor"),CONCATENATE("R3C",'Mapa Riesgos FISCALES'!$O$22),"")</f>
        <v/>
      </c>
      <c r="AC8" s="52" t="str">
        <f>IF(AND('Mapa Riesgos FISCALES'!$Y$23="Muy Alta",'Mapa Riesgos FISCALES'!$AA$23="Mayor"),CONCATENATE("R3C",'Mapa Riesgos FISCALES'!$O$23),"")</f>
        <v/>
      </c>
      <c r="AD8" s="52" t="str">
        <f>IF(AND('Mapa Riesgos FISCALES'!$Y$24="Muy Alta",'Mapa Riesgos FISCALES'!$AA$24="Mayor"),CONCATENATE("R3C",'Mapa Riesgos FISCALES'!$O$24),"")</f>
        <v/>
      </c>
      <c r="AE8" s="52" t="str">
        <f>IF(AND('Mapa Riesgos FISCALES'!$Y$25="Muy Alta",'Mapa Riesgos FISCALES'!$AA$25="Mayor"),CONCATENATE("R3C",'Mapa Riesgos FISCALES'!$O$25),"")</f>
        <v/>
      </c>
      <c r="AF8" s="52" t="str">
        <f>IF(AND('Mapa Riesgos FISCALES'!$Y$26="Muy Alta",'Mapa Riesgos FISCALES'!$AA$26="Mayor"),CONCATENATE("R3C",'Mapa Riesgos FISCALES'!$O$26),"")</f>
        <v/>
      </c>
      <c r="AG8" s="53" t="str">
        <f>IF(AND('Mapa Riesgos FISCALES'!$Y$27="Muy Alta",'Mapa Riesgos FISCALES'!$AA$27="Mayor"),CONCATENATE("R3C",'Mapa Riesgos FISCALES'!$O$27),"")</f>
        <v/>
      </c>
      <c r="AH8" s="54" t="str">
        <f ca="1">IF(AND('Mapa Riesgos FISCALES'!$Y$22="Muy Alta",'Mapa Riesgos FISCALES'!$AA$22="Catastrófico"),CONCATENATE("R3C",'Mapa Riesgos FISCALES'!$O$22),"")</f>
        <v/>
      </c>
      <c r="AI8" s="55" t="str">
        <f>IF(AND('Mapa Riesgos FISCALES'!$Y$23="Muy Alta",'Mapa Riesgos FISCALES'!$AA$23="Catastrófico"),CONCATENATE("R3C",'Mapa Riesgos FISCALES'!$O$23),"")</f>
        <v/>
      </c>
      <c r="AJ8" s="55" t="str">
        <f>IF(AND('Mapa Riesgos FISCALES'!$Y$24="Muy Alta",'Mapa Riesgos FISCALES'!$AA$24="Catastrófico"),CONCATENATE("R3C",'Mapa Riesgos FISCALES'!$O$24),"")</f>
        <v/>
      </c>
      <c r="AK8" s="55" t="str">
        <f>IF(AND('Mapa Riesgos FISCALES'!$Y$25="Muy Alta",'Mapa Riesgos FISCALES'!$AA$25="Catastrófico"),CONCATENATE("R3C",'Mapa Riesgos FISCALES'!$O$25),"")</f>
        <v/>
      </c>
      <c r="AL8" s="55" t="str">
        <f>IF(AND('Mapa Riesgos FISCALES'!$Y$26="Muy Alta",'Mapa Riesgos FISCALES'!$AA$26="Catastrófico"),CONCATENATE("R3C",'Mapa Riesgos FISCALES'!$O$26),"")</f>
        <v/>
      </c>
      <c r="AM8" s="56" t="str">
        <f>IF(AND('Mapa Riesgos FISCALES'!$Y$27="Muy Alta",'Mapa Riesgos FISCALES'!$AA$27="Catastrófico"),CONCATENATE("R3C",'Mapa Riesgos FISCALES'!$O$27),"")</f>
        <v/>
      </c>
      <c r="AN8" s="82"/>
      <c r="AO8" s="498"/>
      <c r="AP8" s="499"/>
      <c r="AQ8" s="499"/>
      <c r="AR8" s="499"/>
      <c r="AS8" s="499"/>
      <c r="AT8" s="500"/>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row>
    <row r="9" spans="1:91" ht="15" customHeight="1" x14ac:dyDescent="0.25">
      <c r="A9" s="82"/>
      <c r="B9" s="437"/>
      <c r="C9" s="437"/>
      <c r="D9" s="438"/>
      <c r="E9" s="478"/>
      <c r="F9" s="479"/>
      <c r="G9" s="479"/>
      <c r="H9" s="479"/>
      <c r="I9" s="480"/>
      <c r="J9" s="51" t="str">
        <f ca="1">IF(AND('Mapa Riesgos FISCALES'!$Y$28="Muy Alta",'Mapa Riesgos FISCALES'!$AA$28="Leve"),CONCATENATE("R4C",'Mapa Riesgos FISCALES'!$O$28),"")</f>
        <v/>
      </c>
      <c r="K9" s="52" t="str">
        <f>IF(AND('Mapa Riesgos FISCALES'!$Y$29="Muy Alta",'Mapa Riesgos FISCALES'!$AA$29="Leve"),CONCATENATE("R4C",'Mapa Riesgos FISCALES'!$O$29),"")</f>
        <v/>
      </c>
      <c r="L9" s="52" t="str">
        <f>IF(AND('Mapa Riesgos FISCALES'!$Y$30="Muy Alta",'Mapa Riesgos FISCALES'!$AA$30="Leve"),CONCATENATE("R4C",'Mapa Riesgos FISCALES'!$O$30),"")</f>
        <v/>
      </c>
      <c r="M9" s="52" t="str">
        <f>IF(AND('Mapa Riesgos FISCALES'!$Y$31="Muy Alta",'Mapa Riesgos FISCALES'!$AA$31="Leve"),CONCATENATE("R4C",'Mapa Riesgos FISCALES'!$O$31),"")</f>
        <v/>
      </c>
      <c r="N9" s="52" t="str">
        <f>IF(AND('Mapa Riesgos FISCALES'!$Y$32="Muy Alta",'Mapa Riesgos FISCALES'!$AA$32="Leve"),CONCATENATE("R4C",'Mapa Riesgos FISCALES'!$O$32),"")</f>
        <v/>
      </c>
      <c r="O9" s="53" t="str">
        <f>IF(AND('Mapa Riesgos FISCALES'!$Y$33="Muy Alta",'Mapa Riesgos FISCALES'!$AA$33="Leve"),CONCATENATE("R4C",'Mapa Riesgos FISCALES'!$O$33),"")</f>
        <v/>
      </c>
      <c r="P9" s="51" t="str">
        <f ca="1">IF(AND('Mapa Riesgos FISCALES'!$Y$28="Muy Alta",'Mapa Riesgos FISCALES'!$AA$28="Menor"),CONCATENATE("R4C",'Mapa Riesgos FISCALES'!$O$28),"")</f>
        <v/>
      </c>
      <c r="Q9" s="52" t="str">
        <f>IF(AND('Mapa Riesgos FISCALES'!$Y$29="Muy Alta",'Mapa Riesgos FISCALES'!$AA$29="Menor"),CONCATENATE("R4C",'Mapa Riesgos FISCALES'!$O$29),"")</f>
        <v/>
      </c>
      <c r="R9" s="52" t="str">
        <f>IF(AND('Mapa Riesgos FISCALES'!$Y$30="Muy Alta",'Mapa Riesgos FISCALES'!$AA$30="Menor"),CONCATENATE("R4C",'Mapa Riesgos FISCALES'!$O$30),"")</f>
        <v/>
      </c>
      <c r="S9" s="52" t="str">
        <f>IF(AND('Mapa Riesgos FISCALES'!$Y$31="Muy Alta",'Mapa Riesgos FISCALES'!$AA$31="Menor"),CONCATENATE("R4C",'Mapa Riesgos FISCALES'!$O$31),"")</f>
        <v/>
      </c>
      <c r="T9" s="52" t="str">
        <f>IF(AND('Mapa Riesgos FISCALES'!$Y$32="Muy Alta",'Mapa Riesgos FISCALES'!$AA$32="Menor"),CONCATENATE("R4C",'Mapa Riesgos FISCALES'!$O$32),"")</f>
        <v/>
      </c>
      <c r="U9" s="53" t="str">
        <f>IF(AND('Mapa Riesgos FISCALES'!$Y$33="Muy Alta",'Mapa Riesgos FISCALES'!$AA$33="Menor"),CONCATENATE("R4C",'Mapa Riesgos FISCALES'!$O$33),"")</f>
        <v/>
      </c>
      <c r="V9" s="51" t="str">
        <f ca="1">IF(AND('Mapa Riesgos FISCALES'!$Y$28="Muy Alta",'Mapa Riesgos FISCALES'!$AA$28="Moderado"),CONCATENATE("R4C",'Mapa Riesgos FISCALES'!$O$28),"")</f>
        <v/>
      </c>
      <c r="W9" s="52" t="str">
        <f>IF(AND('Mapa Riesgos FISCALES'!$Y$29="Muy Alta",'Mapa Riesgos FISCALES'!$AA$29="Moderado"),CONCATENATE("R4C",'Mapa Riesgos FISCALES'!$O$29),"")</f>
        <v/>
      </c>
      <c r="X9" s="52" t="str">
        <f>IF(AND('Mapa Riesgos FISCALES'!$Y$30="Muy Alta",'Mapa Riesgos FISCALES'!$AA$30="Moderado"),CONCATENATE("R4C",'Mapa Riesgos FISCALES'!$O$30),"")</f>
        <v/>
      </c>
      <c r="Y9" s="52" t="str">
        <f>IF(AND('Mapa Riesgos FISCALES'!$Y$31="Muy Alta",'Mapa Riesgos FISCALES'!$AA$31="Moderado"),CONCATENATE("R4C",'Mapa Riesgos FISCALES'!$O$31),"")</f>
        <v/>
      </c>
      <c r="Z9" s="52" t="str">
        <f>IF(AND('Mapa Riesgos FISCALES'!$Y$32="Muy Alta",'Mapa Riesgos FISCALES'!$AA$32="Moderado"),CONCATENATE("R4C",'Mapa Riesgos FISCALES'!$O$32),"")</f>
        <v/>
      </c>
      <c r="AA9" s="53" t="str">
        <f>IF(AND('Mapa Riesgos FISCALES'!$Y$33="Muy Alta",'Mapa Riesgos FISCALES'!$AA$33="Moderado"),CONCATENATE("R4C",'Mapa Riesgos FISCALES'!$O$33),"")</f>
        <v/>
      </c>
      <c r="AB9" s="51" t="str">
        <f ca="1">IF(AND('Mapa Riesgos FISCALES'!$Y$28="Muy Alta",'Mapa Riesgos FISCALES'!$AA$28="Mayor"),CONCATENATE("R4C",'Mapa Riesgos FISCALES'!$O$28),"")</f>
        <v/>
      </c>
      <c r="AC9" s="52" t="str">
        <f>IF(AND('Mapa Riesgos FISCALES'!$Y$29="Muy Alta",'Mapa Riesgos FISCALES'!$AA$29="Mayor"),CONCATENATE("R4C",'Mapa Riesgos FISCALES'!$O$29),"")</f>
        <v/>
      </c>
      <c r="AD9" s="52" t="str">
        <f>IF(AND('Mapa Riesgos FISCALES'!$Y$30="Muy Alta",'Mapa Riesgos FISCALES'!$AA$30="Mayor"),CONCATENATE("R4C",'Mapa Riesgos FISCALES'!$O$30),"")</f>
        <v/>
      </c>
      <c r="AE9" s="52" t="str">
        <f>IF(AND('Mapa Riesgos FISCALES'!$Y$31="Muy Alta",'Mapa Riesgos FISCALES'!$AA$31="Mayor"),CONCATENATE("R4C",'Mapa Riesgos FISCALES'!$O$31),"")</f>
        <v/>
      </c>
      <c r="AF9" s="52" t="str">
        <f>IF(AND('Mapa Riesgos FISCALES'!$Y$32="Muy Alta",'Mapa Riesgos FISCALES'!$AA$32="Mayor"),CONCATENATE("R4C",'Mapa Riesgos FISCALES'!$O$32),"")</f>
        <v/>
      </c>
      <c r="AG9" s="53" t="str">
        <f>IF(AND('Mapa Riesgos FISCALES'!$Y$33="Muy Alta",'Mapa Riesgos FISCALES'!$AA$33="Mayor"),CONCATENATE("R4C",'Mapa Riesgos FISCALES'!$O$33),"")</f>
        <v/>
      </c>
      <c r="AH9" s="54" t="str">
        <f ca="1">IF(AND('Mapa Riesgos FISCALES'!$Y$28="Muy Alta",'Mapa Riesgos FISCALES'!$AA$28="Catastrófico"),CONCATENATE("R4C",'Mapa Riesgos FISCALES'!$O$28),"")</f>
        <v/>
      </c>
      <c r="AI9" s="55" t="str">
        <f>IF(AND('Mapa Riesgos FISCALES'!$Y$29="Muy Alta",'Mapa Riesgos FISCALES'!$AA$29="Catastrófico"),CONCATENATE("R4C",'Mapa Riesgos FISCALES'!$O$29),"")</f>
        <v/>
      </c>
      <c r="AJ9" s="55" t="str">
        <f>IF(AND('Mapa Riesgos FISCALES'!$Y$30="Muy Alta",'Mapa Riesgos FISCALES'!$AA$30="Catastrófico"),CONCATENATE("R4C",'Mapa Riesgos FISCALES'!$O$30),"")</f>
        <v/>
      </c>
      <c r="AK9" s="55" t="str">
        <f>IF(AND('Mapa Riesgos FISCALES'!$Y$31="Muy Alta",'Mapa Riesgos FISCALES'!$AA$31="Catastrófico"),CONCATENATE("R4C",'Mapa Riesgos FISCALES'!$O$31),"")</f>
        <v/>
      </c>
      <c r="AL9" s="55" t="str">
        <f>IF(AND('Mapa Riesgos FISCALES'!$Y$32="Muy Alta",'Mapa Riesgos FISCALES'!$AA$32="Catastrófico"),CONCATENATE("R4C",'Mapa Riesgos FISCALES'!$O$32),"")</f>
        <v/>
      </c>
      <c r="AM9" s="56" t="str">
        <f>IF(AND('Mapa Riesgos FISCALES'!$Y$33="Muy Alta",'Mapa Riesgos FISCALES'!$AA$33="Catastrófico"),CONCATENATE("R4C",'Mapa Riesgos FISCALES'!$O$33),"")</f>
        <v/>
      </c>
      <c r="AN9" s="82"/>
      <c r="AO9" s="498"/>
      <c r="AP9" s="499"/>
      <c r="AQ9" s="499"/>
      <c r="AR9" s="499"/>
      <c r="AS9" s="499"/>
      <c r="AT9" s="500"/>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row>
    <row r="10" spans="1:91" ht="15" customHeight="1" x14ac:dyDescent="0.25">
      <c r="A10" s="82"/>
      <c r="B10" s="437"/>
      <c r="C10" s="437"/>
      <c r="D10" s="438"/>
      <c r="E10" s="478"/>
      <c r="F10" s="479"/>
      <c r="G10" s="479"/>
      <c r="H10" s="479"/>
      <c r="I10" s="480"/>
      <c r="J10" s="51" t="str">
        <f ca="1">IF(AND('Mapa Riesgos FISCALES'!$Y$34="Muy Alta",'Mapa Riesgos FISCALES'!$AA$34="Leve"),CONCATENATE("R5C",'Mapa Riesgos FISCALES'!$O$34),"")</f>
        <v/>
      </c>
      <c r="K10" s="52" t="e">
        <f>IF(AND('Mapa Riesgos FISCALES'!#REF!="Muy Alta",'Mapa Riesgos FISCALES'!#REF!="Leve"),CONCATENATE("R5C",'Mapa Riesgos FISCALES'!#REF!),"")</f>
        <v>#REF!</v>
      </c>
      <c r="L10" s="52" t="e">
        <f>IF(AND('Mapa Riesgos FISCALES'!#REF!="Muy Alta",'Mapa Riesgos FISCALES'!#REF!="Leve"),CONCATENATE("R5C",'Mapa Riesgos FISCALES'!#REF!),"")</f>
        <v>#REF!</v>
      </c>
      <c r="M10" s="52" t="e">
        <f>IF(AND('Mapa Riesgos FISCALES'!#REF!="Muy Alta",'Mapa Riesgos FISCALES'!#REF!="Leve"),CONCATENATE("R5C",'Mapa Riesgos FISCALES'!#REF!),"")</f>
        <v>#REF!</v>
      </c>
      <c r="N10" s="52" t="str">
        <f>IF(AND('Mapa Riesgos FISCALES'!$Y$35="Muy Alta",'Mapa Riesgos FISCALES'!$AA$35="Leve"),CONCATENATE("R5C",'Mapa Riesgos FISCALES'!$O$35),"")</f>
        <v/>
      </c>
      <c r="O10" s="53" t="str">
        <f>IF(AND('Mapa Riesgos FISCALES'!$Y$36="Muy Alta",'Mapa Riesgos FISCALES'!$AA$36="Leve"),CONCATENATE("R5C",'Mapa Riesgos FISCALES'!$O$36),"")</f>
        <v/>
      </c>
      <c r="P10" s="51" t="str">
        <f ca="1">IF(AND('Mapa Riesgos FISCALES'!$Y$34="Muy Alta",'Mapa Riesgos FISCALES'!$AA$34="Menor"),CONCATENATE("R5C",'Mapa Riesgos FISCALES'!$O$34),"")</f>
        <v/>
      </c>
      <c r="Q10" s="52" t="e">
        <f>IF(AND('Mapa Riesgos FISCALES'!#REF!="Muy Alta",'Mapa Riesgos FISCALES'!#REF!="Menor"),CONCATENATE("R5C",'Mapa Riesgos FISCALES'!#REF!),"")</f>
        <v>#REF!</v>
      </c>
      <c r="R10" s="52" t="e">
        <f>IF(AND('Mapa Riesgos FISCALES'!#REF!="Muy Alta",'Mapa Riesgos FISCALES'!#REF!="Menor"),CONCATENATE("R5C",'Mapa Riesgos FISCALES'!#REF!),"")</f>
        <v>#REF!</v>
      </c>
      <c r="S10" s="52" t="e">
        <f>IF(AND('Mapa Riesgos FISCALES'!#REF!="Muy Alta",'Mapa Riesgos FISCALES'!#REF!="Menor"),CONCATENATE("R5C",'Mapa Riesgos FISCALES'!#REF!),"")</f>
        <v>#REF!</v>
      </c>
      <c r="T10" s="52" t="str">
        <f>IF(AND('Mapa Riesgos FISCALES'!$Y$35="Muy Alta",'Mapa Riesgos FISCALES'!$AA$35="Menor"),CONCATENATE("R5C",'Mapa Riesgos FISCALES'!$O$35),"")</f>
        <v/>
      </c>
      <c r="U10" s="53" t="str">
        <f>IF(AND('Mapa Riesgos FISCALES'!$Y$36="Muy Alta",'Mapa Riesgos FISCALES'!$AA$36="Menor"),CONCATENATE("R5C",'Mapa Riesgos FISCALES'!$O$36),"")</f>
        <v/>
      </c>
      <c r="V10" s="51" t="str">
        <f ca="1">IF(AND('Mapa Riesgos FISCALES'!$Y$34="Muy Alta",'Mapa Riesgos FISCALES'!$AA$34="Moderado"),CONCATENATE("R5C",'Mapa Riesgos FISCALES'!$O$34),"")</f>
        <v/>
      </c>
      <c r="W10" s="52" t="e">
        <f>IF(AND('Mapa Riesgos FISCALES'!#REF!="Muy Alta",'Mapa Riesgos FISCALES'!#REF!="Moderado"),CONCATENATE("R5C",'Mapa Riesgos FISCALES'!#REF!),"")</f>
        <v>#REF!</v>
      </c>
      <c r="X10" s="52" t="e">
        <f>IF(AND('Mapa Riesgos FISCALES'!#REF!="Muy Alta",'Mapa Riesgos FISCALES'!#REF!="Moderado"),CONCATENATE("R5C",'Mapa Riesgos FISCALES'!#REF!),"")</f>
        <v>#REF!</v>
      </c>
      <c r="Y10" s="52" t="e">
        <f>IF(AND('Mapa Riesgos FISCALES'!#REF!="Muy Alta",'Mapa Riesgos FISCALES'!#REF!="Moderado"),CONCATENATE("R5C",'Mapa Riesgos FISCALES'!#REF!),"")</f>
        <v>#REF!</v>
      </c>
      <c r="Z10" s="52" t="str">
        <f>IF(AND('Mapa Riesgos FISCALES'!$Y$35="Muy Alta",'Mapa Riesgos FISCALES'!$AA$35="Moderado"),CONCATENATE("R5C",'Mapa Riesgos FISCALES'!$O$35),"")</f>
        <v/>
      </c>
      <c r="AA10" s="53" t="str">
        <f>IF(AND('Mapa Riesgos FISCALES'!$Y$36="Muy Alta",'Mapa Riesgos FISCALES'!$AA$36="Moderado"),CONCATENATE("R5C",'Mapa Riesgos FISCALES'!$O$36),"")</f>
        <v/>
      </c>
      <c r="AB10" s="51" t="str">
        <f ca="1">IF(AND('Mapa Riesgos FISCALES'!$Y$34="Muy Alta",'Mapa Riesgos FISCALES'!$AA$34="Mayor"),CONCATENATE("R5C",'Mapa Riesgos FISCALES'!$O$34),"")</f>
        <v/>
      </c>
      <c r="AC10" s="52" t="e">
        <f>IF(AND('Mapa Riesgos FISCALES'!#REF!="Muy Alta",'Mapa Riesgos FISCALES'!#REF!="Mayor"),CONCATENATE("R5C",'Mapa Riesgos FISCALES'!#REF!),"")</f>
        <v>#REF!</v>
      </c>
      <c r="AD10" s="52" t="e">
        <f>IF(AND('Mapa Riesgos FISCALES'!#REF!="Muy Alta",'Mapa Riesgos FISCALES'!#REF!="Mayor"),CONCATENATE("R5C",'Mapa Riesgos FISCALES'!#REF!),"")</f>
        <v>#REF!</v>
      </c>
      <c r="AE10" s="52" t="e">
        <f>IF(AND('Mapa Riesgos FISCALES'!#REF!="Muy Alta",'Mapa Riesgos FISCALES'!#REF!="Mayor"),CONCATENATE("R5C",'Mapa Riesgos FISCALES'!#REF!),"")</f>
        <v>#REF!</v>
      </c>
      <c r="AF10" s="52" t="str">
        <f>IF(AND('Mapa Riesgos FISCALES'!$Y$35="Muy Alta",'Mapa Riesgos FISCALES'!$AA$35="Mayor"),CONCATENATE("R5C",'Mapa Riesgos FISCALES'!$O$35),"")</f>
        <v/>
      </c>
      <c r="AG10" s="53" t="str">
        <f>IF(AND('Mapa Riesgos FISCALES'!$Y$36="Muy Alta",'Mapa Riesgos FISCALES'!$AA$36="Mayor"),CONCATENATE("R5C",'Mapa Riesgos FISCALES'!$O$36),"")</f>
        <v/>
      </c>
      <c r="AH10" s="54" t="str">
        <f ca="1">IF(AND('Mapa Riesgos FISCALES'!$Y$34="Muy Alta",'Mapa Riesgos FISCALES'!$AA$34="Catastrófico"),CONCATENATE("R5C",'Mapa Riesgos FISCALES'!$O$34),"")</f>
        <v/>
      </c>
      <c r="AI10" s="55" t="e">
        <f>IF(AND('Mapa Riesgos FISCALES'!#REF!="Muy Alta",'Mapa Riesgos FISCALES'!#REF!="Catastrófico"),CONCATENATE("R5C",'Mapa Riesgos FISCALES'!#REF!),"")</f>
        <v>#REF!</v>
      </c>
      <c r="AJ10" s="55" t="e">
        <f>IF(AND('Mapa Riesgos FISCALES'!#REF!="Muy Alta",'Mapa Riesgos FISCALES'!#REF!="Catastrófico"),CONCATENATE("R5C",'Mapa Riesgos FISCALES'!#REF!),"")</f>
        <v>#REF!</v>
      </c>
      <c r="AK10" s="55" t="e">
        <f>IF(AND('Mapa Riesgos FISCALES'!#REF!="Muy Alta",'Mapa Riesgos FISCALES'!#REF!="Catastrófico"),CONCATENATE("R5C",'Mapa Riesgos FISCALES'!#REF!),"")</f>
        <v>#REF!</v>
      </c>
      <c r="AL10" s="55" t="str">
        <f>IF(AND('Mapa Riesgos FISCALES'!$Y$35="Muy Alta",'Mapa Riesgos FISCALES'!$AA$35="Catastrófico"),CONCATENATE("R5C",'Mapa Riesgos FISCALES'!$O$35),"")</f>
        <v/>
      </c>
      <c r="AM10" s="56" t="str">
        <f>IF(AND('Mapa Riesgos FISCALES'!$Y$36="Muy Alta",'Mapa Riesgos FISCALES'!$AA$36="Catastrófico"),CONCATENATE("R5C",'Mapa Riesgos FISCALES'!$O$36),"")</f>
        <v/>
      </c>
      <c r="AN10" s="82"/>
      <c r="AO10" s="498"/>
      <c r="AP10" s="499"/>
      <c r="AQ10" s="499"/>
      <c r="AR10" s="499"/>
      <c r="AS10" s="499"/>
      <c r="AT10" s="500"/>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row>
    <row r="11" spans="1:91" ht="15" customHeight="1" x14ac:dyDescent="0.25">
      <c r="A11" s="82"/>
      <c r="B11" s="437"/>
      <c r="C11" s="437"/>
      <c r="D11" s="438"/>
      <c r="E11" s="478"/>
      <c r="F11" s="479"/>
      <c r="G11" s="479"/>
      <c r="H11" s="479"/>
      <c r="I11" s="480"/>
      <c r="J11" s="51" t="str">
        <f ca="1">IF(AND('Mapa Riesgos FISCALES'!$Y$37="Muy Alta",'Mapa Riesgos FISCALES'!$AA$37="Leve"),CONCATENATE("R6C",'Mapa Riesgos FISCALES'!$O$37),"")</f>
        <v/>
      </c>
      <c r="K11" s="52" t="str">
        <f>IF(AND('Mapa Riesgos FISCALES'!$Y$38="Muy Alta",'Mapa Riesgos FISCALES'!$AA$38="Leve"),CONCATENATE("R6C",'Mapa Riesgos FISCALES'!$O$38),"")</f>
        <v/>
      </c>
      <c r="L11" s="52" t="str">
        <f>IF(AND('Mapa Riesgos FISCALES'!$Y$39="Muy Alta",'Mapa Riesgos FISCALES'!$AA$39="Leve"),CONCATENATE("R6C",'Mapa Riesgos FISCALES'!$O$39),"")</f>
        <v/>
      </c>
      <c r="M11" s="52" t="str">
        <f>IF(AND('Mapa Riesgos FISCALES'!$Y$40="Muy Alta",'Mapa Riesgos FISCALES'!$AA$40="Leve"),CONCATENATE("R6C",'Mapa Riesgos FISCALES'!$O$40),"")</f>
        <v/>
      </c>
      <c r="N11" s="52" t="str">
        <f>IF(AND('Mapa Riesgos FISCALES'!$Y$41="Muy Alta",'Mapa Riesgos FISCALES'!$AA$41="Leve"),CONCATENATE("R6C",'Mapa Riesgos FISCALES'!$O$41),"")</f>
        <v/>
      </c>
      <c r="O11" s="53" t="str">
        <f>IF(AND('Mapa Riesgos FISCALES'!$Y$42="Muy Alta",'Mapa Riesgos FISCALES'!$AA$42="Leve"),CONCATENATE("R6C",'Mapa Riesgos FISCALES'!$O$42),"")</f>
        <v/>
      </c>
      <c r="P11" s="51" t="str">
        <f ca="1">IF(AND('Mapa Riesgos FISCALES'!$Y$37="Muy Alta",'Mapa Riesgos FISCALES'!$AA$37="Menor"),CONCATENATE("R6C",'Mapa Riesgos FISCALES'!$O$37),"")</f>
        <v/>
      </c>
      <c r="Q11" s="52" t="str">
        <f>IF(AND('Mapa Riesgos FISCALES'!$Y$38="Muy Alta",'Mapa Riesgos FISCALES'!$AA$38="Menor"),CONCATENATE("R6C",'Mapa Riesgos FISCALES'!$O$38),"")</f>
        <v/>
      </c>
      <c r="R11" s="52" t="str">
        <f>IF(AND('Mapa Riesgos FISCALES'!$Y$39="Muy Alta",'Mapa Riesgos FISCALES'!$AA$39="Menor"),CONCATENATE("R6C",'Mapa Riesgos FISCALES'!$O$39),"")</f>
        <v/>
      </c>
      <c r="S11" s="52" t="str">
        <f>IF(AND('Mapa Riesgos FISCALES'!$Y$40="Muy Alta",'Mapa Riesgos FISCALES'!$AA$40="Menor"),CONCATENATE("R6C",'Mapa Riesgos FISCALES'!$O$40),"")</f>
        <v/>
      </c>
      <c r="T11" s="52" t="str">
        <f>IF(AND('Mapa Riesgos FISCALES'!$Y$41="Muy Alta",'Mapa Riesgos FISCALES'!$AA$41="Menor"),CONCATENATE("R6C",'Mapa Riesgos FISCALES'!$O$41),"")</f>
        <v/>
      </c>
      <c r="U11" s="53" t="str">
        <f>IF(AND('Mapa Riesgos FISCALES'!$Y$42="Muy Alta",'Mapa Riesgos FISCALES'!$AA$42="Menor"),CONCATENATE("R6C",'Mapa Riesgos FISCALES'!$O$42),"")</f>
        <v/>
      </c>
      <c r="V11" s="51" t="str">
        <f ca="1">IF(AND('Mapa Riesgos FISCALES'!$Y$37="Muy Alta",'Mapa Riesgos FISCALES'!$AA$37="Moderado"),CONCATENATE("R6C",'Mapa Riesgos FISCALES'!$O$37),"")</f>
        <v/>
      </c>
      <c r="W11" s="52" t="str">
        <f>IF(AND('Mapa Riesgos FISCALES'!$Y$38="Muy Alta",'Mapa Riesgos FISCALES'!$AA$38="Moderado"),CONCATENATE("R6C",'Mapa Riesgos FISCALES'!$O$38),"")</f>
        <v/>
      </c>
      <c r="X11" s="52" t="str">
        <f>IF(AND('Mapa Riesgos FISCALES'!$Y$39="Muy Alta",'Mapa Riesgos FISCALES'!$AA$39="Moderado"),CONCATENATE("R6C",'Mapa Riesgos FISCALES'!$O$39),"")</f>
        <v/>
      </c>
      <c r="Y11" s="52" t="str">
        <f>IF(AND('Mapa Riesgos FISCALES'!$Y$40="Muy Alta",'Mapa Riesgos FISCALES'!$AA$40="Moderado"),CONCATENATE("R6C",'Mapa Riesgos FISCALES'!$O$40),"")</f>
        <v/>
      </c>
      <c r="Z11" s="52" t="str">
        <f>IF(AND('Mapa Riesgos FISCALES'!$Y$41="Muy Alta",'Mapa Riesgos FISCALES'!$AA$41="Moderado"),CONCATENATE("R6C",'Mapa Riesgos FISCALES'!$O$41),"")</f>
        <v/>
      </c>
      <c r="AA11" s="53" t="str">
        <f>IF(AND('Mapa Riesgos FISCALES'!$Y$42="Muy Alta",'Mapa Riesgos FISCALES'!$AA$42="Moderado"),CONCATENATE("R6C",'Mapa Riesgos FISCALES'!$O$42),"")</f>
        <v/>
      </c>
      <c r="AB11" s="51" t="str">
        <f ca="1">IF(AND('Mapa Riesgos FISCALES'!$Y$37="Muy Alta",'Mapa Riesgos FISCALES'!$AA$37="Mayor"),CONCATENATE("R6C",'Mapa Riesgos FISCALES'!$O$37),"")</f>
        <v/>
      </c>
      <c r="AC11" s="52" t="str">
        <f>IF(AND('Mapa Riesgos FISCALES'!$Y$38="Muy Alta",'Mapa Riesgos FISCALES'!$AA$38="Mayor"),CONCATENATE("R6C",'Mapa Riesgos FISCALES'!$O$38),"")</f>
        <v/>
      </c>
      <c r="AD11" s="52" t="str">
        <f>IF(AND('Mapa Riesgos FISCALES'!$Y$39="Muy Alta",'Mapa Riesgos FISCALES'!$AA$39="Mayor"),CONCATENATE("R6C",'Mapa Riesgos FISCALES'!$O$39),"")</f>
        <v/>
      </c>
      <c r="AE11" s="52" t="str">
        <f>IF(AND('Mapa Riesgos FISCALES'!$Y$40="Muy Alta",'Mapa Riesgos FISCALES'!$AA$40="Mayor"),CONCATENATE("R6C",'Mapa Riesgos FISCALES'!$O$40),"")</f>
        <v/>
      </c>
      <c r="AF11" s="52" t="str">
        <f>IF(AND('Mapa Riesgos FISCALES'!$Y$41="Muy Alta",'Mapa Riesgos FISCALES'!$AA$41="Mayor"),CONCATENATE("R6C",'Mapa Riesgos FISCALES'!$O$41),"")</f>
        <v/>
      </c>
      <c r="AG11" s="53" t="str">
        <f>IF(AND('Mapa Riesgos FISCALES'!$Y$42="Muy Alta",'Mapa Riesgos FISCALES'!$AA$42="Mayor"),CONCATENATE("R6C",'Mapa Riesgos FISCALES'!$O$42),"")</f>
        <v/>
      </c>
      <c r="AH11" s="54" t="str">
        <f ca="1">IF(AND('Mapa Riesgos FISCALES'!$Y$37="Muy Alta",'Mapa Riesgos FISCALES'!$AA$37="Catastrófico"),CONCATENATE("R6C",'Mapa Riesgos FISCALES'!$O$37),"")</f>
        <v/>
      </c>
      <c r="AI11" s="55" t="str">
        <f>IF(AND('Mapa Riesgos FISCALES'!$Y$38="Muy Alta",'Mapa Riesgos FISCALES'!$AA$38="Catastrófico"),CONCATENATE("R6C",'Mapa Riesgos FISCALES'!$O$38),"")</f>
        <v/>
      </c>
      <c r="AJ11" s="55" t="str">
        <f>IF(AND('Mapa Riesgos FISCALES'!$Y$39="Muy Alta",'Mapa Riesgos FISCALES'!$AA$39="Catastrófico"),CONCATENATE("R6C",'Mapa Riesgos FISCALES'!$O$39),"")</f>
        <v/>
      </c>
      <c r="AK11" s="55" t="str">
        <f>IF(AND('Mapa Riesgos FISCALES'!$Y$40="Muy Alta",'Mapa Riesgos FISCALES'!$AA$40="Catastrófico"),CONCATENATE("R6C",'Mapa Riesgos FISCALES'!$O$40),"")</f>
        <v/>
      </c>
      <c r="AL11" s="55" t="str">
        <f>IF(AND('Mapa Riesgos FISCALES'!$Y$41="Muy Alta",'Mapa Riesgos FISCALES'!$AA$41="Catastrófico"),CONCATENATE("R6C",'Mapa Riesgos FISCALES'!$O$41),"")</f>
        <v/>
      </c>
      <c r="AM11" s="56" t="str">
        <f>IF(AND('Mapa Riesgos FISCALES'!$Y$42="Muy Alta",'Mapa Riesgos FISCALES'!$AA$42="Catastrófico"),CONCATENATE("R6C",'Mapa Riesgos FISCALES'!$O$42),"")</f>
        <v/>
      </c>
      <c r="AN11" s="82"/>
      <c r="AO11" s="498"/>
      <c r="AP11" s="499"/>
      <c r="AQ11" s="499"/>
      <c r="AR11" s="499"/>
      <c r="AS11" s="499"/>
      <c r="AT11" s="500"/>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row>
    <row r="12" spans="1:91" ht="15" customHeight="1" x14ac:dyDescent="0.25">
      <c r="A12" s="82"/>
      <c r="B12" s="437"/>
      <c r="C12" s="437"/>
      <c r="D12" s="438"/>
      <c r="E12" s="478"/>
      <c r="F12" s="479"/>
      <c r="G12" s="479"/>
      <c r="H12" s="479"/>
      <c r="I12" s="480"/>
      <c r="J12" s="51" t="str">
        <f ca="1">IF(AND('Mapa Riesgos FISCALES'!$Y$43="Muy Alta",'Mapa Riesgos FISCALES'!$AA$43="Leve"),CONCATENATE("R7C",'Mapa Riesgos FISCALES'!$O$43),"")</f>
        <v/>
      </c>
      <c r="K12" s="52" t="str">
        <f>IF(AND('Mapa Riesgos FISCALES'!$Y$44="Muy Alta",'Mapa Riesgos FISCALES'!$AA$44="Leve"),CONCATENATE("R7C",'Mapa Riesgos FISCALES'!$O$44),"")</f>
        <v/>
      </c>
      <c r="L12" s="52" t="str">
        <f>IF(AND('Mapa Riesgos FISCALES'!$Y$45="Muy Alta",'Mapa Riesgos FISCALES'!$AA$45="Leve"),CONCATENATE("R7C",'Mapa Riesgos FISCALES'!$O$45),"")</f>
        <v/>
      </c>
      <c r="M12" s="52" t="str">
        <f>IF(AND('Mapa Riesgos FISCALES'!$Y$46="Muy Alta",'Mapa Riesgos FISCALES'!$AA$46="Leve"),CONCATENATE("R7C",'Mapa Riesgos FISCALES'!$O$46),"")</f>
        <v/>
      </c>
      <c r="N12" s="52" t="str">
        <f>IF(AND('Mapa Riesgos FISCALES'!$Y$47="Muy Alta",'Mapa Riesgos FISCALES'!$AA$47="Leve"),CONCATENATE("R7C",'Mapa Riesgos FISCALES'!$O$47),"")</f>
        <v/>
      </c>
      <c r="O12" s="53" t="str">
        <f>IF(AND('Mapa Riesgos FISCALES'!$Y$48="Muy Alta",'Mapa Riesgos FISCALES'!$AA$48="Leve"),CONCATENATE("R7C",'Mapa Riesgos FISCALES'!$O$48),"")</f>
        <v/>
      </c>
      <c r="P12" s="51" t="str">
        <f ca="1">IF(AND('Mapa Riesgos FISCALES'!$Y$43="Muy Alta",'Mapa Riesgos FISCALES'!$AA$43="Menor"),CONCATENATE("R7C",'Mapa Riesgos FISCALES'!$O$43),"")</f>
        <v/>
      </c>
      <c r="Q12" s="52" t="str">
        <f>IF(AND('Mapa Riesgos FISCALES'!$Y$44="Muy Alta",'Mapa Riesgos FISCALES'!$AA$44="Menor"),CONCATENATE("R7C",'Mapa Riesgos FISCALES'!$O$44),"")</f>
        <v/>
      </c>
      <c r="R12" s="52" t="str">
        <f>IF(AND('Mapa Riesgos FISCALES'!$Y$45="Muy Alta",'Mapa Riesgos FISCALES'!$AA$45="Menor"),CONCATENATE("R7C",'Mapa Riesgos FISCALES'!$O$45),"")</f>
        <v/>
      </c>
      <c r="S12" s="52" t="str">
        <f>IF(AND('Mapa Riesgos FISCALES'!$Y$46="Muy Alta",'Mapa Riesgos FISCALES'!$AA$46="Menor"),CONCATENATE("R7C",'Mapa Riesgos FISCALES'!$O$46),"")</f>
        <v/>
      </c>
      <c r="T12" s="52" t="str">
        <f>IF(AND('Mapa Riesgos FISCALES'!$Y$47="Muy Alta",'Mapa Riesgos FISCALES'!$AA$47="Menor"),CONCATENATE("R7C",'Mapa Riesgos FISCALES'!$O$47),"")</f>
        <v/>
      </c>
      <c r="U12" s="53" t="str">
        <f>IF(AND('Mapa Riesgos FISCALES'!$Y$48="Muy Alta",'Mapa Riesgos FISCALES'!$AA$48="Menor"),CONCATENATE("R7C",'Mapa Riesgos FISCALES'!$O$48),"")</f>
        <v/>
      </c>
      <c r="V12" s="51" t="str">
        <f ca="1">IF(AND('Mapa Riesgos FISCALES'!$Y$43="Muy Alta",'Mapa Riesgos FISCALES'!$AA$43="Moderado"),CONCATENATE("R7C",'Mapa Riesgos FISCALES'!$O$43),"")</f>
        <v/>
      </c>
      <c r="W12" s="52" t="str">
        <f>IF(AND('Mapa Riesgos FISCALES'!$Y$44="Muy Alta",'Mapa Riesgos FISCALES'!$AA$44="Moderado"),CONCATENATE("R7C",'Mapa Riesgos FISCALES'!$O$44),"")</f>
        <v/>
      </c>
      <c r="X12" s="52" t="str">
        <f>IF(AND('Mapa Riesgos FISCALES'!$Y$45="Muy Alta",'Mapa Riesgos FISCALES'!$AA$45="Moderado"),CONCATENATE("R7C",'Mapa Riesgos FISCALES'!$O$45),"")</f>
        <v/>
      </c>
      <c r="Y12" s="52" t="str">
        <f>IF(AND('Mapa Riesgos FISCALES'!$Y$46="Muy Alta",'Mapa Riesgos FISCALES'!$AA$46="Moderado"),CONCATENATE("R7C",'Mapa Riesgos FISCALES'!$O$46),"")</f>
        <v/>
      </c>
      <c r="Z12" s="52" t="str">
        <f>IF(AND('Mapa Riesgos FISCALES'!$Y$47="Muy Alta",'Mapa Riesgos FISCALES'!$AA$47="Moderado"),CONCATENATE("R7C",'Mapa Riesgos FISCALES'!$O$47),"")</f>
        <v/>
      </c>
      <c r="AA12" s="53" t="str">
        <f>IF(AND('Mapa Riesgos FISCALES'!$Y$48="Muy Alta",'Mapa Riesgos FISCALES'!$AA$48="Moderado"),CONCATENATE("R7C",'Mapa Riesgos FISCALES'!$O$48),"")</f>
        <v/>
      </c>
      <c r="AB12" s="51" t="str">
        <f ca="1">IF(AND('Mapa Riesgos FISCALES'!$Y$43="Muy Alta",'Mapa Riesgos FISCALES'!$AA$43="Mayor"),CONCATENATE("R7C",'Mapa Riesgos FISCALES'!$O$43),"")</f>
        <v/>
      </c>
      <c r="AC12" s="52" t="str">
        <f>IF(AND('Mapa Riesgos FISCALES'!$Y$44="Muy Alta",'Mapa Riesgos FISCALES'!$AA$44="Mayor"),CONCATENATE("R7C",'Mapa Riesgos FISCALES'!$O$44),"")</f>
        <v/>
      </c>
      <c r="AD12" s="52" t="str">
        <f>IF(AND('Mapa Riesgos FISCALES'!$Y$45="Muy Alta",'Mapa Riesgos FISCALES'!$AA$45="Mayor"),CONCATENATE("R7C",'Mapa Riesgos FISCALES'!$O$45),"")</f>
        <v/>
      </c>
      <c r="AE12" s="52" t="str">
        <f>IF(AND('Mapa Riesgos FISCALES'!$Y$46="Muy Alta",'Mapa Riesgos FISCALES'!$AA$46="Mayor"),CONCATENATE("R7C",'Mapa Riesgos FISCALES'!$O$46),"")</f>
        <v/>
      </c>
      <c r="AF12" s="52" t="str">
        <f>IF(AND('Mapa Riesgos FISCALES'!$Y$47="Muy Alta",'Mapa Riesgos FISCALES'!$AA$47="Mayor"),CONCATENATE("R7C",'Mapa Riesgos FISCALES'!$O$47),"")</f>
        <v/>
      </c>
      <c r="AG12" s="53" t="str">
        <f>IF(AND('Mapa Riesgos FISCALES'!$Y$48="Muy Alta",'Mapa Riesgos FISCALES'!$AA$48="Mayor"),CONCATENATE("R7C",'Mapa Riesgos FISCALES'!$O$48),"")</f>
        <v/>
      </c>
      <c r="AH12" s="54" t="str">
        <f ca="1">IF(AND('Mapa Riesgos FISCALES'!$Y$43="Muy Alta",'Mapa Riesgos FISCALES'!$AA$43="Catastrófico"),CONCATENATE("R7C",'Mapa Riesgos FISCALES'!$O$43),"")</f>
        <v/>
      </c>
      <c r="AI12" s="55" t="str">
        <f>IF(AND('Mapa Riesgos FISCALES'!$Y$44="Muy Alta",'Mapa Riesgos FISCALES'!$AA$44="Catastrófico"),CONCATENATE("R7C",'Mapa Riesgos FISCALES'!$O$44),"")</f>
        <v/>
      </c>
      <c r="AJ12" s="55" t="str">
        <f>IF(AND('Mapa Riesgos FISCALES'!$Y$45="Muy Alta",'Mapa Riesgos FISCALES'!$AA$45="Catastrófico"),CONCATENATE("R7C",'Mapa Riesgos FISCALES'!$O$45),"")</f>
        <v/>
      </c>
      <c r="AK12" s="55" t="str">
        <f>IF(AND('Mapa Riesgos FISCALES'!$Y$46="Muy Alta",'Mapa Riesgos FISCALES'!$AA$46="Catastrófico"),CONCATENATE("R7C",'Mapa Riesgos FISCALES'!$O$46),"")</f>
        <v/>
      </c>
      <c r="AL12" s="55" t="str">
        <f>IF(AND('Mapa Riesgos FISCALES'!$Y$47="Muy Alta",'Mapa Riesgos FISCALES'!$AA$47="Catastrófico"),CONCATENATE("R7C",'Mapa Riesgos FISCALES'!$O$47),"")</f>
        <v/>
      </c>
      <c r="AM12" s="56" t="str">
        <f>IF(AND('Mapa Riesgos FISCALES'!$Y$48="Muy Alta",'Mapa Riesgos FISCALES'!$AA$48="Catastrófico"),CONCATENATE("R7C",'Mapa Riesgos FISCALES'!$O$48),"")</f>
        <v/>
      </c>
      <c r="AN12" s="82"/>
      <c r="AO12" s="498"/>
      <c r="AP12" s="499"/>
      <c r="AQ12" s="499"/>
      <c r="AR12" s="499"/>
      <c r="AS12" s="499"/>
      <c r="AT12" s="500"/>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row>
    <row r="13" spans="1:91" ht="15" customHeight="1" x14ac:dyDescent="0.25">
      <c r="A13" s="82"/>
      <c r="B13" s="437"/>
      <c r="C13" s="437"/>
      <c r="D13" s="438"/>
      <c r="E13" s="478"/>
      <c r="F13" s="479"/>
      <c r="G13" s="479"/>
      <c r="H13" s="479"/>
      <c r="I13" s="480"/>
      <c r="J13" s="51" t="str">
        <f ca="1">IF(AND('Mapa Riesgos FISCALES'!$Y$49="Muy Alta",'Mapa Riesgos FISCALES'!$AA$49="Leve"),CONCATENATE("R8C",'Mapa Riesgos FISCALES'!$O$49),"")</f>
        <v/>
      </c>
      <c r="K13" s="52" t="str">
        <f>IF(AND('Mapa Riesgos FISCALES'!$Y$50="Muy Alta",'Mapa Riesgos FISCALES'!$AA$50="Leve"),CONCATENATE("R8C",'Mapa Riesgos FISCALES'!$O$50),"")</f>
        <v/>
      </c>
      <c r="L13" s="52" t="str">
        <f>IF(AND('Mapa Riesgos FISCALES'!$Y$51="Muy Alta",'Mapa Riesgos FISCALES'!$AA$51="Leve"),CONCATENATE("R8C",'Mapa Riesgos FISCALES'!$O$51),"")</f>
        <v/>
      </c>
      <c r="M13" s="52" t="str">
        <f ca="1">IF(AND('Mapa Riesgos FISCALES'!$Y$52="Muy Alta",'Mapa Riesgos FISCALES'!$AA$52="Leve"),CONCATENATE("R8C",'Mapa Riesgos FISCALES'!$O$52),"")</f>
        <v/>
      </c>
      <c r="N13" s="52" t="str">
        <f>IF(AND('Mapa Riesgos FISCALES'!$Y$53="Muy Alta",'Mapa Riesgos FISCALES'!$AA$53="Leve"),CONCATENATE("R8C",'Mapa Riesgos FISCALES'!$O$53),"")</f>
        <v/>
      </c>
      <c r="O13" s="53" t="str">
        <f>IF(AND('Mapa Riesgos FISCALES'!$Y$54="Muy Alta",'Mapa Riesgos FISCALES'!$AA$54="Leve"),CONCATENATE("R8C",'Mapa Riesgos FISCALES'!$O$54),"")</f>
        <v/>
      </c>
      <c r="P13" s="51" t="str">
        <f ca="1">IF(AND('Mapa Riesgos FISCALES'!$Y$49="Muy Alta",'Mapa Riesgos FISCALES'!$AA$49="Menor"),CONCATENATE("R8C",'Mapa Riesgos FISCALES'!$O$49),"")</f>
        <v/>
      </c>
      <c r="Q13" s="52" t="str">
        <f>IF(AND('Mapa Riesgos FISCALES'!$Y$50="Muy Alta",'Mapa Riesgos FISCALES'!$AA$50="Menor"),CONCATENATE("R8C",'Mapa Riesgos FISCALES'!$O$50),"")</f>
        <v/>
      </c>
      <c r="R13" s="52" t="str">
        <f>IF(AND('Mapa Riesgos FISCALES'!$Y$51="Muy Alta",'Mapa Riesgos FISCALES'!$AA$51="Menor"),CONCATENATE("R8C",'Mapa Riesgos FISCALES'!$O$51),"")</f>
        <v/>
      </c>
      <c r="S13" s="52" t="str">
        <f ca="1">IF(AND('Mapa Riesgos FISCALES'!$Y$52="Muy Alta",'Mapa Riesgos FISCALES'!$AA$52="Menor"),CONCATENATE("R8C",'Mapa Riesgos FISCALES'!$O$52),"")</f>
        <v/>
      </c>
      <c r="T13" s="52" t="str">
        <f>IF(AND('Mapa Riesgos FISCALES'!$Y$53="Muy Alta",'Mapa Riesgos FISCALES'!$AA$53="Menor"),CONCATENATE("R8C",'Mapa Riesgos FISCALES'!$O$53),"")</f>
        <v/>
      </c>
      <c r="U13" s="53" t="str">
        <f>IF(AND('Mapa Riesgos FISCALES'!$Y$54="Muy Alta",'Mapa Riesgos FISCALES'!$AA$54="Menor"),CONCATENATE("R8C",'Mapa Riesgos FISCALES'!$O$54),"")</f>
        <v/>
      </c>
      <c r="V13" s="51" t="str">
        <f ca="1">IF(AND('Mapa Riesgos FISCALES'!$Y$49="Muy Alta",'Mapa Riesgos FISCALES'!$AA$49="Moderado"),CONCATENATE("R8C",'Mapa Riesgos FISCALES'!$O$49),"")</f>
        <v/>
      </c>
      <c r="W13" s="52" t="str">
        <f>IF(AND('Mapa Riesgos FISCALES'!$Y$50="Muy Alta",'Mapa Riesgos FISCALES'!$AA$50="Moderado"),CONCATENATE("R8C",'Mapa Riesgos FISCALES'!$O$50),"")</f>
        <v/>
      </c>
      <c r="X13" s="52" t="str">
        <f>IF(AND('Mapa Riesgos FISCALES'!$Y$51="Muy Alta",'Mapa Riesgos FISCALES'!$AA$51="Moderado"),CONCATENATE("R8C",'Mapa Riesgos FISCALES'!$O$51),"")</f>
        <v/>
      </c>
      <c r="Y13" s="52" t="str">
        <f ca="1">IF(AND('Mapa Riesgos FISCALES'!$Y$52="Muy Alta",'Mapa Riesgos FISCALES'!$AA$52="Moderado"),CONCATENATE("R8C",'Mapa Riesgos FISCALES'!$O$52),"")</f>
        <v/>
      </c>
      <c r="Z13" s="52" t="str">
        <f>IF(AND('Mapa Riesgos FISCALES'!$Y$53="Muy Alta",'Mapa Riesgos FISCALES'!$AA$53="Moderado"),CONCATENATE("R8C",'Mapa Riesgos FISCALES'!$O$53),"")</f>
        <v/>
      </c>
      <c r="AA13" s="53" t="str">
        <f>IF(AND('Mapa Riesgos FISCALES'!$Y$54="Muy Alta",'Mapa Riesgos FISCALES'!$AA$54="Moderado"),CONCATENATE("R8C",'Mapa Riesgos FISCALES'!$O$54),"")</f>
        <v/>
      </c>
      <c r="AB13" s="51" t="str">
        <f ca="1">IF(AND('Mapa Riesgos FISCALES'!$Y$49="Muy Alta",'Mapa Riesgos FISCALES'!$AA$49="Mayor"),CONCATENATE("R8C",'Mapa Riesgos FISCALES'!$O$49),"")</f>
        <v/>
      </c>
      <c r="AC13" s="52" t="str">
        <f>IF(AND('Mapa Riesgos FISCALES'!$Y$50="Muy Alta",'Mapa Riesgos FISCALES'!$AA$50="Mayor"),CONCATENATE("R8C",'Mapa Riesgos FISCALES'!$O$50),"")</f>
        <v/>
      </c>
      <c r="AD13" s="52" t="str">
        <f>IF(AND('Mapa Riesgos FISCALES'!$Y$51="Muy Alta",'Mapa Riesgos FISCALES'!$AA$51="Mayor"),CONCATENATE("R8C",'Mapa Riesgos FISCALES'!$O$51),"")</f>
        <v/>
      </c>
      <c r="AE13" s="52" t="str">
        <f ca="1">IF(AND('Mapa Riesgos FISCALES'!$Y$52="Muy Alta",'Mapa Riesgos FISCALES'!$AA$52="Mayor"),CONCATENATE("R8C",'Mapa Riesgos FISCALES'!$O$52),"")</f>
        <v/>
      </c>
      <c r="AF13" s="52" t="str">
        <f>IF(AND('Mapa Riesgos FISCALES'!$Y$53="Muy Alta",'Mapa Riesgos FISCALES'!$AA$53="Mayor"),CONCATENATE("R8C",'Mapa Riesgos FISCALES'!$O$53),"")</f>
        <v/>
      </c>
      <c r="AG13" s="53" t="str">
        <f>IF(AND('Mapa Riesgos FISCALES'!$Y$54="Muy Alta",'Mapa Riesgos FISCALES'!$AA$54="Mayor"),CONCATENATE("R8C",'Mapa Riesgos FISCALES'!$O$54),"")</f>
        <v/>
      </c>
      <c r="AH13" s="54" t="str">
        <f ca="1">IF(AND('Mapa Riesgos FISCALES'!$Y$49="Muy Alta",'Mapa Riesgos FISCALES'!$AA$49="Catastrófico"),CONCATENATE("R8C",'Mapa Riesgos FISCALES'!$O$49),"")</f>
        <v/>
      </c>
      <c r="AI13" s="55" t="str">
        <f>IF(AND('Mapa Riesgos FISCALES'!$Y$50="Muy Alta",'Mapa Riesgos FISCALES'!$AA$50="Catastrófico"),CONCATENATE("R8C",'Mapa Riesgos FISCALES'!$O$50),"")</f>
        <v/>
      </c>
      <c r="AJ13" s="55" t="str">
        <f>IF(AND('Mapa Riesgos FISCALES'!$Y$51="Muy Alta",'Mapa Riesgos FISCALES'!$AA$51="Catastrófico"),CONCATENATE("R8C",'Mapa Riesgos FISCALES'!$O$51),"")</f>
        <v/>
      </c>
      <c r="AK13" s="55" t="str">
        <f ca="1">IF(AND('Mapa Riesgos FISCALES'!$Y$52="Muy Alta",'Mapa Riesgos FISCALES'!$AA$52="Catastrófico"),CONCATENATE("R8C",'Mapa Riesgos FISCALES'!$O$52),"")</f>
        <v/>
      </c>
      <c r="AL13" s="55" t="str">
        <f>IF(AND('Mapa Riesgos FISCALES'!$Y$53="Muy Alta",'Mapa Riesgos FISCALES'!$AA$53="Catastrófico"),CONCATENATE("R8C",'Mapa Riesgos FISCALES'!$O$53),"")</f>
        <v/>
      </c>
      <c r="AM13" s="56" t="str">
        <f>IF(AND('Mapa Riesgos FISCALES'!$Y$54="Muy Alta",'Mapa Riesgos FISCALES'!$AA$54="Catastrófico"),CONCATENATE("R8C",'Mapa Riesgos FISCALES'!$O$54),"")</f>
        <v/>
      </c>
      <c r="AN13" s="82"/>
      <c r="AO13" s="498"/>
      <c r="AP13" s="499"/>
      <c r="AQ13" s="499"/>
      <c r="AR13" s="499"/>
      <c r="AS13" s="499"/>
      <c r="AT13" s="500"/>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row>
    <row r="14" spans="1:91" ht="15" customHeight="1" x14ac:dyDescent="0.25">
      <c r="A14" s="82"/>
      <c r="B14" s="437"/>
      <c r="C14" s="437"/>
      <c r="D14" s="438"/>
      <c r="E14" s="478"/>
      <c r="F14" s="479"/>
      <c r="G14" s="479"/>
      <c r="H14" s="479"/>
      <c r="I14" s="480"/>
      <c r="J14" s="51" t="str">
        <f>IF(AND('Mapa Riesgos FISCALES'!$Y$55="Muy Alta",'Mapa Riesgos FISCALES'!$AA$55="Leve"),CONCATENATE("R9C",'Mapa Riesgos FISCALES'!$O$55),"")</f>
        <v/>
      </c>
      <c r="K14" s="52" t="str">
        <f>IF(AND('Mapa Riesgos FISCALES'!$Y$56="Muy Alta",'Mapa Riesgos FISCALES'!$AA$56="Leve"),CONCATENATE("R9C",'Mapa Riesgos FISCALES'!$O$56),"")</f>
        <v/>
      </c>
      <c r="L14" s="52" t="str">
        <f>IF(AND('Mapa Riesgos FISCALES'!$Y$57="Muy Alta",'Mapa Riesgos FISCALES'!$AA$57="Leve"),CONCATENATE("R9C",'Mapa Riesgos FISCALES'!$O$57),"")</f>
        <v/>
      </c>
      <c r="M14" s="52" t="str">
        <f>IF(AND('Mapa Riesgos FISCALES'!$Y$58="Muy Alta",'Mapa Riesgos FISCALES'!$AA$58="Leve"),CONCATENATE("R9C",'Mapa Riesgos FISCALES'!$O$58),"")</f>
        <v/>
      </c>
      <c r="N14" s="52" t="str">
        <f>IF(AND('Mapa Riesgos FISCALES'!$Y$59="Muy Alta",'Mapa Riesgos FISCALES'!$AA$59="Leve"),CONCATENATE("R9C",'Mapa Riesgos FISCALES'!$O$59),"")</f>
        <v/>
      </c>
      <c r="O14" s="53" t="str">
        <f>IF(AND('Mapa Riesgos FISCALES'!$Y$60="Muy Alta",'Mapa Riesgos FISCALES'!$AA$60="Leve"),CONCATENATE("R9C",'Mapa Riesgos FISCALES'!$O$60),"")</f>
        <v/>
      </c>
      <c r="P14" s="51" t="str">
        <f>IF(AND('Mapa Riesgos FISCALES'!$Y$55="Muy Alta",'Mapa Riesgos FISCALES'!$AA$55="Menor"),CONCATENATE("R9C",'Mapa Riesgos FISCALES'!$O$55),"")</f>
        <v/>
      </c>
      <c r="Q14" s="52" t="str">
        <f>IF(AND('Mapa Riesgos FISCALES'!$Y$56="Muy Alta",'Mapa Riesgos FISCALES'!$AA$56="Menor"),CONCATENATE("R9C",'Mapa Riesgos FISCALES'!$O$56),"")</f>
        <v/>
      </c>
      <c r="R14" s="52" t="str">
        <f>IF(AND('Mapa Riesgos FISCALES'!$Y$57="Muy Alta",'Mapa Riesgos FISCALES'!$AA$57="Menor"),CONCATENATE("R9C",'Mapa Riesgos FISCALES'!$O$57),"")</f>
        <v/>
      </c>
      <c r="S14" s="52" t="str">
        <f>IF(AND('Mapa Riesgos FISCALES'!$Y$58="Muy Alta",'Mapa Riesgos FISCALES'!$AA$58="Menor"),CONCATENATE("R9C",'Mapa Riesgos FISCALES'!$O$58),"")</f>
        <v/>
      </c>
      <c r="T14" s="52" t="str">
        <f>IF(AND('Mapa Riesgos FISCALES'!$Y$59="Muy Alta",'Mapa Riesgos FISCALES'!$AA$59="Menor"),CONCATENATE("R9C",'Mapa Riesgos FISCALES'!$O$59),"")</f>
        <v/>
      </c>
      <c r="U14" s="53" t="str">
        <f>IF(AND('Mapa Riesgos FISCALES'!$Y$60="Muy Alta",'Mapa Riesgos FISCALES'!$AA$60="Menor"),CONCATENATE("R9C",'Mapa Riesgos FISCALES'!$O$60),"")</f>
        <v/>
      </c>
      <c r="V14" s="51" t="str">
        <f>IF(AND('Mapa Riesgos FISCALES'!$Y$55="Muy Alta",'Mapa Riesgos FISCALES'!$AA$55="Moderado"),CONCATENATE("R9C",'Mapa Riesgos FISCALES'!$O$55),"")</f>
        <v/>
      </c>
      <c r="W14" s="52" t="str">
        <f>IF(AND('Mapa Riesgos FISCALES'!$Y$56="Muy Alta",'Mapa Riesgos FISCALES'!$AA$56="Moderado"),CONCATENATE("R9C",'Mapa Riesgos FISCALES'!$O$56),"")</f>
        <v/>
      </c>
      <c r="X14" s="52" t="str">
        <f>IF(AND('Mapa Riesgos FISCALES'!$Y$57="Muy Alta",'Mapa Riesgos FISCALES'!$AA$57="Moderado"),CONCATENATE("R9C",'Mapa Riesgos FISCALES'!$O$57),"")</f>
        <v/>
      </c>
      <c r="Y14" s="52" t="str">
        <f>IF(AND('Mapa Riesgos FISCALES'!$Y$58="Muy Alta",'Mapa Riesgos FISCALES'!$AA$58="Moderado"),CONCATENATE("R9C",'Mapa Riesgos FISCALES'!$O$58),"")</f>
        <v/>
      </c>
      <c r="Z14" s="52" t="str">
        <f>IF(AND('Mapa Riesgos FISCALES'!$Y$59="Muy Alta",'Mapa Riesgos FISCALES'!$AA$59="Moderado"),CONCATENATE("R9C",'Mapa Riesgos FISCALES'!$O$59),"")</f>
        <v/>
      </c>
      <c r="AA14" s="53" t="str">
        <f>IF(AND('Mapa Riesgos FISCALES'!$Y$60="Muy Alta",'Mapa Riesgos FISCALES'!$AA$60="Moderado"),CONCATENATE("R9C",'Mapa Riesgos FISCALES'!$O$60),"")</f>
        <v/>
      </c>
      <c r="AB14" s="51" t="str">
        <f>IF(AND('Mapa Riesgos FISCALES'!$Y$55="Muy Alta",'Mapa Riesgos FISCALES'!$AA$55="Mayor"),CONCATENATE("R9C",'Mapa Riesgos FISCALES'!$O$55),"")</f>
        <v/>
      </c>
      <c r="AC14" s="52" t="str">
        <f>IF(AND('Mapa Riesgos FISCALES'!$Y$56="Muy Alta",'Mapa Riesgos FISCALES'!$AA$56="Mayor"),CONCATENATE("R9C",'Mapa Riesgos FISCALES'!$O$56),"")</f>
        <v/>
      </c>
      <c r="AD14" s="52" t="str">
        <f>IF(AND('Mapa Riesgos FISCALES'!$Y$57="Muy Alta",'Mapa Riesgos FISCALES'!$AA$57="Mayor"),CONCATENATE("R9C",'Mapa Riesgos FISCALES'!$O$57),"")</f>
        <v/>
      </c>
      <c r="AE14" s="52" t="str">
        <f>IF(AND('Mapa Riesgos FISCALES'!$Y$58="Muy Alta",'Mapa Riesgos FISCALES'!$AA$58="Mayor"),CONCATENATE("R9C",'Mapa Riesgos FISCALES'!$O$58),"")</f>
        <v/>
      </c>
      <c r="AF14" s="52" t="str">
        <f>IF(AND('Mapa Riesgos FISCALES'!$Y$59="Muy Alta",'Mapa Riesgos FISCALES'!$AA$59="Mayor"),CONCATENATE("R9C",'Mapa Riesgos FISCALES'!$O$59),"")</f>
        <v/>
      </c>
      <c r="AG14" s="53" t="str">
        <f>IF(AND('Mapa Riesgos FISCALES'!$Y$60="Muy Alta",'Mapa Riesgos FISCALES'!$AA$60="Mayor"),CONCATENATE("R9C",'Mapa Riesgos FISCALES'!$O$60),"")</f>
        <v/>
      </c>
      <c r="AH14" s="54" t="str">
        <f>IF(AND('Mapa Riesgos FISCALES'!$Y$55="Muy Alta",'Mapa Riesgos FISCALES'!$AA$55="Catastrófico"),CONCATENATE("R9C",'Mapa Riesgos FISCALES'!$O$55),"")</f>
        <v/>
      </c>
      <c r="AI14" s="55" t="str">
        <f>IF(AND('Mapa Riesgos FISCALES'!$Y$56="Muy Alta",'Mapa Riesgos FISCALES'!$AA$56="Catastrófico"),CONCATENATE("R9C",'Mapa Riesgos FISCALES'!$O$56),"")</f>
        <v/>
      </c>
      <c r="AJ14" s="55" t="str">
        <f>IF(AND('Mapa Riesgos FISCALES'!$Y$57="Muy Alta",'Mapa Riesgos FISCALES'!$AA$57="Catastrófico"),CONCATENATE("R9C",'Mapa Riesgos FISCALES'!$O$57),"")</f>
        <v/>
      </c>
      <c r="AK14" s="55" t="str">
        <f>IF(AND('Mapa Riesgos FISCALES'!$Y$58="Muy Alta",'Mapa Riesgos FISCALES'!$AA$58="Catastrófico"),CONCATENATE("R9C",'Mapa Riesgos FISCALES'!$O$58),"")</f>
        <v/>
      </c>
      <c r="AL14" s="55" t="str">
        <f>IF(AND('Mapa Riesgos FISCALES'!$Y$59="Muy Alta",'Mapa Riesgos FISCALES'!$AA$59="Catastrófico"),CONCATENATE("R9C",'Mapa Riesgos FISCALES'!$O$59),"")</f>
        <v/>
      </c>
      <c r="AM14" s="56" t="str">
        <f>IF(AND('Mapa Riesgos FISCALES'!$Y$60="Muy Alta",'Mapa Riesgos FISCALES'!$AA$60="Catastrófico"),CONCATENATE("R9C",'Mapa Riesgos FISCALES'!$O$60),"")</f>
        <v/>
      </c>
      <c r="AN14" s="82"/>
      <c r="AO14" s="498"/>
      <c r="AP14" s="499"/>
      <c r="AQ14" s="499"/>
      <c r="AR14" s="499"/>
      <c r="AS14" s="499"/>
      <c r="AT14" s="500"/>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row>
    <row r="15" spans="1:91" ht="15.75" customHeight="1" thickBot="1" x14ac:dyDescent="0.3">
      <c r="A15" s="82"/>
      <c r="B15" s="437"/>
      <c r="C15" s="437"/>
      <c r="D15" s="438"/>
      <c r="E15" s="481"/>
      <c r="F15" s="482"/>
      <c r="G15" s="482"/>
      <c r="H15" s="482"/>
      <c r="I15" s="483"/>
      <c r="J15" s="57" t="str">
        <f>IF(AND('Mapa Riesgos FISCALES'!$Y$61="Muy Alta",'Mapa Riesgos FISCALES'!$AA$61="Leve"),CONCATENATE("R10C",'Mapa Riesgos FISCALES'!$O$61),"")</f>
        <v/>
      </c>
      <c r="K15" s="58" t="str">
        <f>IF(AND('Mapa Riesgos FISCALES'!$Y$62="Muy Alta",'Mapa Riesgos FISCALES'!$AA$62="Leve"),CONCATENATE("R10C",'Mapa Riesgos FISCALES'!$O$62),"")</f>
        <v/>
      </c>
      <c r="L15" s="58" t="str">
        <f>IF(AND('Mapa Riesgos FISCALES'!$Y$63="Muy Alta",'Mapa Riesgos FISCALES'!$AA$63="Leve"),CONCATENATE("R10C",'Mapa Riesgos FISCALES'!$O$63),"")</f>
        <v/>
      </c>
      <c r="M15" s="58" t="str">
        <f>IF(AND('Mapa Riesgos FISCALES'!$Y$64="Muy Alta",'Mapa Riesgos FISCALES'!$AA$64="Leve"),CONCATENATE("R10C",'Mapa Riesgos FISCALES'!$O$64),"")</f>
        <v/>
      </c>
      <c r="N15" s="58" t="str">
        <f>IF(AND('Mapa Riesgos FISCALES'!$Y$65="Muy Alta",'Mapa Riesgos FISCALES'!$AA$65="Leve"),CONCATENATE("R10C",'Mapa Riesgos FISCALES'!$O$65),"")</f>
        <v/>
      </c>
      <c r="O15" s="59" t="str">
        <f>IF(AND('Mapa Riesgos FISCALES'!$Y$66="Muy Alta",'Mapa Riesgos FISCALES'!$AA$66="Leve"),CONCATENATE("R10C",'Mapa Riesgos FISCALES'!$O$66),"")</f>
        <v/>
      </c>
      <c r="P15" s="51" t="str">
        <f>IF(AND('Mapa Riesgos FISCALES'!$Y$61="Muy Alta",'Mapa Riesgos FISCALES'!$AA$61="Menor"),CONCATENATE("R10C",'Mapa Riesgos FISCALES'!$O$61),"")</f>
        <v/>
      </c>
      <c r="Q15" s="52" t="str">
        <f>IF(AND('Mapa Riesgos FISCALES'!$Y$62="Muy Alta",'Mapa Riesgos FISCALES'!$AA$62="Menor"),CONCATENATE("R10C",'Mapa Riesgos FISCALES'!$O$62),"")</f>
        <v/>
      </c>
      <c r="R15" s="52" t="str">
        <f>IF(AND('Mapa Riesgos FISCALES'!$Y$63="Muy Alta",'Mapa Riesgos FISCALES'!$AA$63="Menor"),CONCATENATE("R10C",'Mapa Riesgos FISCALES'!$O$63),"")</f>
        <v/>
      </c>
      <c r="S15" s="52" t="str">
        <f>IF(AND('Mapa Riesgos FISCALES'!$Y$64="Muy Alta",'Mapa Riesgos FISCALES'!$AA$64="Menor"),CONCATENATE("R10C",'Mapa Riesgos FISCALES'!$O$64),"")</f>
        <v/>
      </c>
      <c r="T15" s="52" t="str">
        <f>IF(AND('Mapa Riesgos FISCALES'!$Y$65="Muy Alta",'Mapa Riesgos FISCALES'!$AA$65="Menor"),CONCATENATE("R10C",'Mapa Riesgos FISCALES'!$O$65),"")</f>
        <v/>
      </c>
      <c r="U15" s="53" t="str">
        <f>IF(AND('Mapa Riesgos FISCALES'!$Y$66="Muy Alta",'Mapa Riesgos FISCALES'!$AA$66="Menor"),CONCATENATE("R10C",'Mapa Riesgos FISCALES'!$O$66),"")</f>
        <v/>
      </c>
      <c r="V15" s="57" t="str">
        <f>IF(AND('Mapa Riesgos FISCALES'!$Y$61="Muy Alta",'Mapa Riesgos FISCALES'!$AA$61="Moderado"),CONCATENATE("R10C",'Mapa Riesgos FISCALES'!$O$61),"")</f>
        <v/>
      </c>
      <c r="W15" s="58" t="str">
        <f>IF(AND('Mapa Riesgos FISCALES'!$Y$62="Muy Alta",'Mapa Riesgos FISCALES'!$AA$62="Moderado"),CONCATENATE("R10C",'Mapa Riesgos FISCALES'!$O$62),"")</f>
        <v/>
      </c>
      <c r="X15" s="58" t="str">
        <f>IF(AND('Mapa Riesgos FISCALES'!$Y$63="Muy Alta",'Mapa Riesgos FISCALES'!$AA$63="Moderado"),CONCATENATE("R10C",'Mapa Riesgos FISCALES'!$O$63),"")</f>
        <v/>
      </c>
      <c r="Y15" s="58" t="str">
        <f>IF(AND('Mapa Riesgos FISCALES'!$Y$64="Muy Alta",'Mapa Riesgos FISCALES'!$AA$64="Moderado"),CONCATENATE("R10C",'Mapa Riesgos FISCALES'!$O$64),"")</f>
        <v/>
      </c>
      <c r="Z15" s="58" t="str">
        <f>IF(AND('Mapa Riesgos FISCALES'!$Y$65="Muy Alta",'Mapa Riesgos FISCALES'!$AA$65="Moderado"),CONCATENATE("R10C",'Mapa Riesgos FISCALES'!$O$65),"")</f>
        <v/>
      </c>
      <c r="AA15" s="59" t="str">
        <f>IF(AND('Mapa Riesgos FISCALES'!$Y$66="Muy Alta",'Mapa Riesgos FISCALES'!$AA$66="Moderado"),CONCATENATE("R10C",'Mapa Riesgos FISCALES'!$O$66),"")</f>
        <v/>
      </c>
      <c r="AB15" s="51" t="str">
        <f>IF(AND('Mapa Riesgos FISCALES'!$Y$61="Muy Alta",'Mapa Riesgos FISCALES'!$AA$61="Mayor"),CONCATENATE("R10C",'Mapa Riesgos FISCALES'!$O$61),"")</f>
        <v/>
      </c>
      <c r="AC15" s="52" t="str">
        <f>IF(AND('Mapa Riesgos FISCALES'!$Y$62="Muy Alta",'Mapa Riesgos FISCALES'!$AA$62="Mayor"),CONCATENATE("R10C",'Mapa Riesgos FISCALES'!$O$62),"")</f>
        <v/>
      </c>
      <c r="AD15" s="52" t="str">
        <f>IF(AND('Mapa Riesgos FISCALES'!$Y$63="Muy Alta",'Mapa Riesgos FISCALES'!$AA$63="Mayor"),CONCATENATE("R10C",'Mapa Riesgos FISCALES'!$O$63),"")</f>
        <v/>
      </c>
      <c r="AE15" s="52" t="str">
        <f>IF(AND('Mapa Riesgos FISCALES'!$Y$64="Muy Alta",'Mapa Riesgos FISCALES'!$AA$64="Mayor"),CONCATENATE("R10C",'Mapa Riesgos FISCALES'!$O$64),"")</f>
        <v/>
      </c>
      <c r="AF15" s="52" t="str">
        <f>IF(AND('Mapa Riesgos FISCALES'!$Y$65="Muy Alta",'Mapa Riesgos FISCALES'!$AA$65="Mayor"),CONCATENATE("R10C",'Mapa Riesgos FISCALES'!$O$65),"")</f>
        <v/>
      </c>
      <c r="AG15" s="53" t="str">
        <f>IF(AND('Mapa Riesgos FISCALES'!$Y$66="Muy Alta",'Mapa Riesgos FISCALES'!$AA$66="Mayor"),CONCATENATE("R10C",'Mapa Riesgos FISCALES'!$O$66),"")</f>
        <v/>
      </c>
      <c r="AH15" s="60" t="str">
        <f>IF(AND('Mapa Riesgos FISCALES'!$Y$61="Muy Alta",'Mapa Riesgos FISCALES'!$AA$61="Catastrófico"),CONCATENATE("R10C",'Mapa Riesgos FISCALES'!$O$61),"")</f>
        <v/>
      </c>
      <c r="AI15" s="61" t="str">
        <f>IF(AND('Mapa Riesgos FISCALES'!$Y$62="Muy Alta",'Mapa Riesgos FISCALES'!$AA$62="Catastrófico"),CONCATENATE("R10C",'Mapa Riesgos FISCALES'!$O$62),"")</f>
        <v/>
      </c>
      <c r="AJ15" s="61" t="str">
        <f>IF(AND('Mapa Riesgos FISCALES'!$Y$63="Muy Alta",'Mapa Riesgos FISCALES'!$AA$63="Catastrófico"),CONCATENATE("R10C",'Mapa Riesgos FISCALES'!$O$63),"")</f>
        <v/>
      </c>
      <c r="AK15" s="61" t="str">
        <f>IF(AND('Mapa Riesgos FISCALES'!$Y$64="Muy Alta",'Mapa Riesgos FISCALES'!$AA$64="Catastrófico"),CONCATENATE("R10C",'Mapa Riesgos FISCALES'!$O$64),"")</f>
        <v/>
      </c>
      <c r="AL15" s="61" t="str">
        <f>IF(AND('Mapa Riesgos FISCALES'!$Y$65="Muy Alta",'Mapa Riesgos FISCALES'!$AA$65="Catastrófico"),CONCATENATE("R10C",'Mapa Riesgos FISCALES'!$O$65),"")</f>
        <v/>
      </c>
      <c r="AM15" s="62" t="str">
        <f>IF(AND('Mapa Riesgos FISCALES'!$Y$66="Muy Alta",'Mapa Riesgos FISCALES'!$AA$66="Catastrófico"),CONCATENATE("R10C",'Mapa Riesgos FISCALES'!$O$66),"")</f>
        <v/>
      </c>
      <c r="AN15" s="82"/>
      <c r="AO15" s="501"/>
      <c r="AP15" s="502"/>
      <c r="AQ15" s="502"/>
      <c r="AR15" s="502"/>
      <c r="AS15" s="502"/>
      <c r="AT15" s="503"/>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row>
    <row r="16" spans="1:91" ht="15" customHeight="1" x14ac:dyDescent="0.25">
      <c r="A16" s="82"/>
      <c r="B16" s="437"/>
      <c r="C16" s="437"/>
      <c r="D16" s="438"/>
      <c r="E16" s="475" t="s">
        <v>114</v>
      </c>
      <c r="F16" s="476"/>
      <c r="G16" s="476"/>
      <c r="H16" s="476"/>
      <c r="I16" s="476"/>
      <c r="J16" s="63" t="str">
        <f ca="1">IF(AND('Mapa Riesgos FISCALES'!$Y$10="Alta",'Mapa Riesgos FISCALES'!$AA$10="Leve"),CONCATENATE("R1C",'Mapa Riesgos FISCALES'!$O$10),"")</f>
        <v/>
      </c>
      <c r="K16" s="64" t="str">
        <f>IF(AND('Mapa Riesgos FISCALES'!$Y$11="Alta",'Mapa Riesgos FISCALES'!$AA$11="Leve"),CONCATENATE("R1C",'Mapa Riesgos FISCALES'!$O$11),"")</f>
        <v/>
      </c>
      <c r="L16" s="64" t="str">
        <f>IF(AND('Mapa Riesgos FISCALES'!$Y$12="Alta",'Mapa Riesgos FISCALES'!$AA$12="Leve"),CONCATENATE("R1C",'Mapa Riesgos FISCALES'!$O$12),"")</f>
        <v/>
      </c>
      <c r="M16" s="64" t="str">
        <f>IF(AND('Mapa Riesgos FISCALES'!$Y$13="Alta",'Mapa Riesgos FISCALES'!$AA$13="Leve"),CONCATENATE("R1C",'Mapa Riesgos FISCALES'!$O$13),"")</f>
        <v/>
      </c>
      <c r="N16" s="64" t="str">
        <f>IF(AND('Mapa Riesgos FISCALES'!$Y$14="Alta",'Mapa Riesgos FISCALES'!$AA$14="Leve"),CONCATENATE("R1C",'Mapa Riesgos FISCALES'!$O$14),"")</f>
        <v/>
      </c>
      <c r="O16" s="65" t="str">
        <f>IF(AND('Mapa Riesgos FISCALES'!$Y$15="Alta",'Mapa Riesgos FISCALES'!$AA$15="Leve"),CONCATENATE("R1C",'Mapa Riesgos FISCALES'!$O$15),"")</f>
        <v/>
      </c>
      <c r="P16" s="63" t="str">
        <f ca="1">IF(AND('Mapa Riesgos FISCALES'!$Y$10="Alta",'Mapa Riesgos FISCALES'!$AA$10="Menor"),CONCATENATE("R1C",'Mapa Riesgos FISCALES'!$O$10),"")</f>
        <v/>
      </c>
      <c r="Q16" s="64" t="str">
        <f>IF(AND('Mapa Riesgos FISCALES'!$Y$11="Alta",'Mapa Riesgos FISCALES'!$AA$11="Menor"),CONCATENATE("R1C",'Mapa Riesgos FISCALES'!$O$11),"")</f>
        <v/>
      </c>
      <c r="R16" s="64" t="str">
        <f>IF(AND('Mapa Riesgos FISCALES'!$Y$12="Alta",'Mapa Riesgos FISCALES'!$AA$12="Menor"),CONCATENATE("R1C",'Mapa Riesgos FISCALES'!$O$12),"")</f>
        <v/>
      </c>
      <c r="S16" s="64" t="str">
        <f>IF(AND('Mapa Riesgos FISCALES'!$Y$13="Alta",'Mapa Riesgos FISCALES'!$AA$13="Menor"),CONCATENATE("R1C",'Mapa Riesgos FISCALES'!$O$13),"")</f>
        <v/>
      </c>
      <c r="T16" s="64" t="str">
        <f>IF(AND('Mapa Riesgos FISCALES'!$Y$14="Alta",'Mapa Riesgos FISCALES'!$AA$14="Menor"),CONCATENATE("R1C",'Mapa Riesgos FISCALES'!$O$14),"")</f>
        <v/>
      </c>
      <c r="U16" s="65" t="str">
        <f>IF(AND('Mapa Riesgos FISCALES'!$Y$15="Alta",'Mapa Riesgos FISCALES'!$AA$15="Menor"),CONCATENATE("R1C",'Mapa Riesgos FISCALES'!$O$15),"")</f>
        <v/>
      </c>
      <c r="V16" s="45" t="str">
        <f ca="1">IF(AND('Mapa Riesgos FISCALES'!$Y$10="Alta",'Mapa Riesgos FISCALES'!$AA$10="Moderado"),CONCATENATE("R1C",'Mapa Riesgos FISCALES'!$O$10),"")</f>
        <v/>
      </c>
      <c r="W16" s="46" t="str">
        <f>IF(AND('Mapa Riesgos FISCALES'!$Y$11="Alta",'Mapa Riesgos FISCALES'!$AA$11="Moderado"),CONCATENATE("R1C",'Mapa Riesgos FISCALES'!$O$11),"")</f>
        <v/>
      </c>
      <c r="X16" s="46" t="str">
        <f>IF(AND('Mapa Riesgos FISCALES'!$Y$12="Alta",'Mapa Riesgos FISCALES'!$AA$12="Moderado"),CONCATENATE("R1C",'Mapa Riesgos FISCALES'!$O$12),"")</f>
        <v/>
      </c>
      <c r="Y16" s="46" t="str">
        <f>IF(AND('Mapa Riesgos FISCALES'!$Y$13="Alta",'Mapa Riesgos FISCALES'!$AA$13="Moderado"),CONCATENATE("R1C",'Mapa Riesgos FISCALES'!$O$13),"")</f>
        <v/>
      </c>
      <c r="Z16" s="46" t="str">
        <f>IF(AND('Mapa Riesgos FISCALES'!$Y$14="Alta",'Mapa Riesgos FISCALES'!$AA$14="Moderado"),CONCATENATE("R1C",'Mapa Riesgos FISCALES'!$O$14),"")</f>
        <v/>
      </c>
      <c r="AA16" s="47" t="str">
        <f>IF(AND('Mapa Riesgos FISCALES'!$Y$15="Alta",'Mapa Riesgos FISCALES'!$AA$15="Moderado"),CONCATENATE("R1C",'Mapa Riesgos FISCALES'!$O$15),"")</f>
        <v/>
      </c>
      <c r="AB16" s="45" t="str">
        <f ca="1">IF(AND('Mapa Riesgos FISCALES'!$Y$10="Alta",'Mapa Riesgos FISCALES'!$AA$10="Mayor"),CONCATENATE("R1C",'Mapa Riesgos FISCALES'!$O$10),"")</f>
        <v/>
      </c>
      <c r="AC16" s="46" t="str">
        <f>IF(AND('Mapa Riesgos FISCALES'!$Y$11="Alta",'Mapa Riesgos FISCALES'!$AA$11="Mayor"),CONCATENATE("R1C",'Mapa Riesgos FISCALES'!$O$11),"")</f>
        <v/>
      </c>
      <c r="AD16" s="46" t="str">
        <f>IF(AND('Mapa Riesgos FISCALES'!$Y$12="Alta",'Mapa Riesgos FISCALES'!$AA$12="Mayor"),CONCATENATE("R1C",'Mapa Riesgos FISCALES'!$O$12),"")</f>
        <v/>
      </c>
      <c r="AE16" s="46" t="str">
        <f>IF(AND('Mapa Riesgos FISCALES'!$Y$13="Alta",'Mapa Riesgos FISCALES'!$AA$13="Mayor"),CONCATENATE("R1C",'Mapa Riesgos FISCALES'!$O$13),"")</f>
        <v/>
      </c>
      <c r="AF16" s="46" t="str">
        <f>IF(AND('Mapa Riesgos FISCALES'!$Y$14="Alta",'Mapa Riesgos FISCALES'!$AA$14="Mayor"),CONCATENATE("R1C",'Mapa Riesgos FISCALES'!$O$14),"")</f>
        <v/>
      </c>
      <c r="AG16" s="47" t="str">
        <f>IF(AND('Mapa Riesgos FISCALES'!$Y$15="Alta",'Mapa Riesgos FISCALES'!$AA$15="Mayor"),CONCATENATE("R1C",'Mapa Riesgos FISCALES'!$O$15),"")</f>
        <v/>
      </c>
      <c r="AH16" s="48" t="str">
        <f ca="1">IF(AND('Mapa Riesgos FISCALES'!$Y$10="Alta",'Mapa Riesgos FISCALES'!$AA$10="Catastrófico"),CONCATENATE("R1C",'Mapa Riesgos FISCALES'!$O$10),"")</f>
        <v/>
      </c>
      <c r="AI16" s="49" t="str">
        <f>IF(AND('Mapa Riesgos FISCALES'!$Y$11="Alta",'Mapa Riesgos FISCALES'!$AA$11="Catastrófico"),CONCATENATE("R1C",'Mapa Riesgos FISCALES'!$O$11),"")</f>
        <v/>
      </c>
      <c r="AJ16" s="49" t="str">
        <f>IF(AND('Mapa Riesgos FISCALES'!$Y$12="Alta",'Mapa Riesgos FISCALES'!$AA$12="Catastrófico"),CONCATENATE("R1C",'Mapa Riesgos FISCALES'!$O$12),"")</f>
        <v/>
      </c>
      <c r="AK16" s="49" t="str">
        <f>IF(AND('Mapa Riesgos FISCALES'!$Y$13="Alta",'Mapa Riesgos FISCALES'!$AA$13="Catastrófico"),CONCATENATE("R1C",'Mapa Riesgos FISCALES'!$O$13),"")</f>
        <v/>
      </c>
      <c r="AL16" s="49" t="str">
        <f>IF(AND('Mapa Riesgos FISCALES'!$Y$14="Alta",'Mapa Riesgos FISCALES'!$AA$14="Catastrófico"),CONCATENATE("R1C",'Mapa Riesgos FISCALES'!$O$14),"")</f>
        <v/>
      </c>
      <c r="AM16" s="50" t="str">
        <f>IF(AND('Mapa Riesgos FISCALES'!$Y$15="Alta",'Mapa Riesgos FISCALES'!$AA$15="Catastrófico"),CONCATENATE("R1C",'Mapa Riesgos FISCALES'!$O$15),"")</f>
        <v/>
      </c>
      <c r="AN16" s="82"/>
      <c r="AO16" s="485" t="s">
        <v>79</v>
      </c>
      <c r="AP16" s="486"/>
      <c r="AQ16" s="486"/>
      <c r="AR16" s="486"/>
      <c r="AS16" s="486"/>
      <c r="AT16" s="487"/>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row>
    <row r="17" spans="1:76" ht="15" customHeight="1" x14ac:dyDescent="0.25">
      <c r="A17" s="82"/>
      <c r="B17" s="437"/>
      <c r="C17" s="437"/>
      <c r="D17" s="438"/>
      <c r="E17" s="494"/>
      <c r="F17" s="479"/>
      <c r="G17" s="479"/>
      <c r="H17" s="479"/>
      <c r="I17" s="479"/>
      <c r="J17" s="66" t="str">
        <f ca="1">IF(AND('Mapa Riesgos FISCALES'!$Y$16="Alta",'Mapa Riesgos FISCALES'!$AA$16="Leve"),CONCATENATE("R2C",'Mapa Riesgos FISCALES'!$O$16),"")</f>
        <v/>
      </c>
      <c r="K17" s="67" t="str">
        <f>IF(AND('Mapa Riesgos FISCALES'!$Y$17="Alta",'Mapa Riesgos FISCALES'!$AA$17="Leve"),CONCATENATE("R2C",'Mapa Riesgos FISCALES'!$O$17),"")</f>
        <v/>
      </c>
      <c r="L17" s="67" t="str">
        <f>IF(AND('Mapa Riesgos FISCALES'!$Y$18="Alta",'Mapa Riesgos FISCALES'!$AA$18="Leve"),CONCATENATE("R2C",'Mapa Riesgos FISCALES'!$O$18),"")</f>
        <v/>
      </c>
      <c r="M17" s="67" t="str">
        <f>IF(AND('Mapa Riesgos FISCALES'!$Y$19="Alta",'Mapa Riesgos FISCALES'!$AA$19="Leve"),CONCATENATE("R2C",'Mapa Riesgos FISCALES'!$O$19),"")</f>
        <v/>
      </c>
      <c r="N17" s="67" t="str">
        <f>IF(AND('Mapa Riesgos FISCALES'!$Y$20="Alta",'Mapa Riesgos FISCALES'!$AA$20="Leve"),CONCATENATE("R2C",'Mapa Riesgos FISCALES'!$O$20),"")</f>
        <v/>
      </c>
      <c r="O17" s="68" t="str">
        <f>IF(AND('Mapa Riesgos FISCALES'!$Y$21="Alta",'Mapa Riesgos FISCALES'!$AA$21="Leve"),CONCATENATE("R2C",'Mapa Riesgos FISCALES'!$O$21),"")</f>
        <v/>
      </c>
      <c r="P17" s="66" t="str">
        <f ca="1">IF(AND('Mapa Riesgos FISCALES'!$Y$16="Alta",'Mapa Riesgos FISCALES'!$AA$16="Menor"),CONCATENATE("R2C",'Mapa Riesgos FISCALES'!$O$16),"")</f>
        <v/>
      </c>
      <c r="Q17" s="67" t="str">
        <f>IF(AND('Mapa Riesgos FISCALES'!$Y$17="Alta",'Mapa Riesgos FISCALES'!$AA$17="Menor"),CONCATENATE("R2C",'Mapa Riesgos FISCALES'!$O$17),"")</f>
        <v/>
      </c>
      <c r="R17" s="67" t="str">
        <f>IF(AND('Mapa Riesgos FISCALES'!$Y$18="Alta",'Mapa Riesgos FISCALES'!$AA$18="Menor"),CONCATENATE("R2C",'Mapa Riesgos FISCALES'!$O$18),"")</f>
        <v/>
      </c>
      <c r="S17" s="67" t="str">
        <f>IF(AND('Mapa Riesgos FISCALES'!$Y$19="Alta",'Mapa Riesgos FISCALES'!$AA$19="Menor"),CONCATENATE("R2C",'Mapa Riesgos FISCALES'!$O$19),"")</f>
        <v/>
      </c>
      <c r="T17" s="67" t="str">
        <f>IF(AND('Mapa Riesgos FISCALES'!$Y$20="Alta",'Mapa Riesgos FISCALES'!$AA$20="Menor"),CONCATENATE("R2C",'Mapa Riesgos FISCALES'!$O$20),"")</f>
        <v/>
      </c>
      <c r="U17" s="68" t="str">
        <f>IF(AND('Mapa Riesgos FISCALES'!$Y$21="Alta",'Mapa Riesgos FISCALES'!$AA$21="Menor"),CONCATENATE("R2C",'Mapa Riesgos FISCALES'!$O$21),"")</f>
        <v/>
      </c>
      <c r="V17" s="51" t="str">
        <f ca="1">IF(AND('Mapa Riesgos FISCALES'!$Y$16="Alta",'Mapa Riesgos FISCALES'!$AA$16="Moderado"),CONCATENATE("R2C",'Mapa Riesgos FISCALES'!$O$16),"")</f>
        <v/>
      </c>
      <c r="W17" s="52" t="str">
        <f>IF(AND('Mapa Riesgos FISCALES'!$Y$17="Alta",'Mapa Riesgos FISCALES'!$AA$17="Moderado"),CONCATENATE("R2C",'Mapa Riesgos FISCALES'!$O$17),"")</f>
        <v/>
      </c>
      <c r="X17" s="52" t="str">
        <f>IF(AND('Mapa Riesgos FISCALES'!$Y$18="Alta",'Mapa Riesgos FISCALES'!$AA$18="Moderado"),CONCATENATE("R2C",'Mapa Riesgos FISCALES'!$O$18),"")</f>
        <v/>
      </c>
      <c r="Y17" s="52" t="str">
        <f>IF(AND('Mapa Riesgos FISCALES'!$Y$19="Alta",'Mapa Riesgos FISCALES'!$AA$19="Moderado"),CONCATENATE("R2C",'Mapa Riesgos FISCALES'!$O$19),"")</f>
        <v/>
      </c>
      <c r="Z17" s="52" t="str">
        <f>IF(AND('Mapa Riesgos FISCALES'!$Y$20="Alta",'Mapa Riesgos FISCALES'!$AA$20="Moderado"),CONCATENATE("R2C",'Mapa Riesgos FISCALES'!$O$20),"")</f>
        <v/>
      </c>
      <c r="AA17" s="53" t="str">
        <f>IF(AND('Mapa Riesgos FISCALES'!$Y$21="Alta",'Mapa Riesgos FISCALES'!$AA$21="Moderado"),CONCATENATE("R2C",'Mapa Riesgos FISCALES'!$O$21),"")</f>
        <v/>
      </c>
      <c r="AB17" s="51" t="str">
        <f ca="1">IF(AND('Mapa Riesgos FISCALES'!$Y$16="Alta",'Mapa Riesgos FISCALES'!$AA$16="Mayor"),CONCATENATE("R2C",'Mapa Riesgos FISCALES'!$O$16),"")</f>
        <v/>
      </c>
      <c r="AC17" s="52" t="str">
        <f>IF(AND('Mapa Riesgos FISCALES'!$Y$17="Alta",'Mapa Riesgos FISCALES'!$AA$17="Mayor"),CONCATENATE("R2C",'Mapa Riesgos FISCALES'!$O$17),"")</f>
        <v/>
      </c>
      <c r="AD17" s="52" t="str">
        <f>IF(AND('Mapa Riesgos FISCALES'!$Y$18="Alta",'Mapa Riesgos FISCALES'!$AA$18="Mayor"),CONCATENATE("R2C",'Mapa Riesgos FISCALES'!$O$18),"")</f>
        <v/>
      </c>
      <c r="AE17" s="52" t="str">
        <f>IF(AND('Mapa Riesgos FISCALES'!$Y$19="Alta",'Mapa Riesgos FISCALES'!$AA$19="Mayor"),CONCATENATE("R2C",'Mapa Riesgos FISCALES'!$O$19),"")</f>
        <v/>
      </c>
      <c r="AF17" s="52" t="str">
        <f>IF(AND('Mapa Riesgos FISCALES'!$Y$20="Alta",'Mapa Riesgos FISCALES'!$AA$20="Mayor"),CONCATENATE("R2C",'Mapa Riesgos FISCALES'!$O$20),"")</f>
        <v/>
      </c>
      <c r="AG17" s="53" t="str">
        <f>IF(AND('Mapa Riesgos FISCALES'!$Y$21="Alta",'Mapa Riesgos FISCALES'!$AA$21="Mayor"),CONCATENATE("R2C",'Mapa Riesgos FISCALES'!$O$21),"")</f>
        <v/>
      </c>
      <c r="AH17" s="54" t="str">
        <f ca="1">IF(AND('Mapa Riesgos FISCALES'!$Y$16="Alta",'Mapa Riesgos FISCALES'!$AA$16="Catastrófico"),CONCATENATE("R2C",'Mapa Riesgos FISCALES'!$O$16),"")</f>
        <v/>
      </c>
      <c r="AI17" s="55" t="str">
        <f>IF(AND('Mapa Riesgos FISCALES'!$Y$17="Alta",'Mapa Riesgos FISCALES'!$AA$17="Catastrófico"),CONCATENATE("R2C",'Mapa Riesgos FISCALES'!$O$17),"")</f>
        <v/>
      </c>
      <c r="AJ17" s="55" t="str">
        <f>IF(AND('Mapa Riesgos FISCALES'!$Y$18="Alta",'Mapa Riesgos FISCALES'!$AA$18="Catastrófico"),CONCATENATE("R2C",'Mapa Riesgos FISCALES'!$O$18),"")</f>
        <v/>
      </c>
      <c r="AK17" s="55" t="str">
        <f>IF(AND('Mapa Riesgos FISCALES'!$Y$19="Alta",'Mapa Riesgos FISCALES'!$AA$19="Catastrófico"),CONCATENATE("R2C",'Mapa Riesgos FISCALES'!$O$19),"")</f>
        <v/>
      </c>
      <c r="AL17" s="55" t="str">
        <f>IF(AND('Mapa Riesgos FISCALES'!$Y$20="Alta",'Mapa Riesgos FISCALES'!$AA$20="Catastrófico"),CONCATENATE("R2C",'Mapa Riesgos FISCALES'!$O$20),"")</f>
        <v/>
      </c>
      <c r="AM17" s="56" t="str">
        <f>IF(AND('Mapa Riesgos FISCALES'!$Y$21="Alta",'Mapa Riesgos FISCALES'!$AA$21="Catastrófico"),CONCATENATE("R2C",'Mapa Riesgos FISCALES'!$O$21),"")</f>
        <v/>
      </c>
      <c r="AN17" s="82"/>
      <c r="AO17" s="488"/>
      <c r="AP17" s="489"/>
      <c r="AQ17" s="489"/>
      <c r="AR17" s="489"/>
      <c r="AS17" s="489"/>
      <c r="AT17" s="490"/>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row>
    <row r="18" spans="1:76" ht="15" customHeight="1" x14ac:dyDescent="0.25">
      <c r="A18" s="82"/>
      <c r="B18" s="437"/>
      <c r="C18" s="437"/>
      <c r="D18" s="438"/>
      <c r="E18" s="478"/>
      <c r="F18" s="479"/>
      <c r="G18" s="479"/>
      <c r="H18" s="479"/>
      <c r="I18" s="479"/>
      <c r="J18" s="66" t="str">
        <f ca="1">IF(AND('Mapa Riesgos FISCALES'!$Y$22="Alta",'Mapa Riesgos FISCALES'!$AA$22="Leve"),CONCATENATE("R3C",'Mapa Riesgos FISCALES'!$O$22),"")</f>
        <v/>
      </c>
      <c r="K18" s="67" t="str">
        <f>IF(AND('Mapa Riesgos FISCALES'!$Y$23="Alta",'Mapa Riesgos FISCALES'!$AA$23="Leve"),CONCATENATE("R3C",'Mapa Riesgos FISCALES'!$O$23),"")</f>
        <v/>
      </c>
      <c r="L18" s="67" t="str">
        <f>IF(AND('Mapa Riesgos FISCALES'!$Y$24="Alta",'Mapa Riesgos FISCALES'!$AA$24="Leve"),CONCATENATE("R3C",'Mapa Riesgos FISCALES'!$O$24),"")</f>
        <v/>
      </c>
      <c r="M18" s="67" t="str">
        <f>IF(AND('Mapa Riesgos FISCALES'!$Y$25="Alta",'Mapa Riesgos FISCALES'!$AA$25="Leve"),CONCATENATE("R3C",'Mapa Riesgos FISCALES'!$O$25),"")</f>
        <v/>
      </c>
      <c r="N18" s="67" t="str">
        <f>IF(AND('Mapa Riesgos FISCALES'!$Y$26="Alta",'Mapa Riesgos FISCALES'!$AA$26="Leve"),CONCATENATE("R3C",'Mapa Riesgos FISCALES'!$O$26),"")</f>
        <v/>
      </c>
      <c r="O18" s="68" t="str">
        <f>IF(AND('Mapa Riesgos FISCALES'!$Y$27="Alta",'Mapa Riesgos FISCALES'!$AA$27="Leve"),CONCATENATE("R3C",'Mapa Riesgos FISCALES'!$O$27),"")</f>
        <v/>
      </c>
      <c r="P18" s="66" t="str">
        <f ca="1">IF(AND('Mapa Riesgos FISCALES'!$Y$22="Alta",'Mapa Riesgos FISCALES'!$AA$22="Menor"),CONCATENATE("R3C",'Mapa Riesgos FISCALES'!$O$22),"")</f>
        <v/>
      </c>
      <c r="Q18" s="67" t="str">
        <f>IF(AND('Mapa Riesgos FISCALES'!$Y$23="Alta",'Mapa Riesgos FISCALES'!$AA$23="Menor"),CONCATENATE("R3C",'Mapa Riesgos FISCALES'!$O$23),"")</f>
        <v/>
      </c>
      <c r="R18" s="67" t="str">
        <f>IF(AND('Mapa Riesgos FISCALES'!$Y$24="Alta",'Mapa Riesgos FISCALES'!$AA$24="Menor"),CONCATENATE("R3C",'Mapa Riesgos FISCALES'!$O$24),"")</f>
        <v/>
      </c>
      <c r="S18" s="67" t="str">
        <f>IF(AND('Mapa Riesgos FISCALES'!$Y$25="Alta",'Mapa Riesgos FISCALES'!$AA$25="Menor"),CONCATENATE("R3C",'Mapa Riesgos FISCALES'!$O$25),"")</f>
        <v/>
      </c>
      <c r="T18" s="67" t="str">
        <f>IF(AND('Mapa Riesgos FISCALES'!$Y$26="Alta",'Mapa Riesgos FISCALES'!$AA$26="Menor"),CONCATENATE("R3C",'Mapa Riesgos FISCALES'!$O$26),"")</f>
        <v/>
      </c>
      <c r="U18" s="68" t="str">
        <f>IF(AND('Mapa Riesgos FISCALES'!$Y$27="Alta",'Mapa Riesgos FISCALES'!$AA$27="Menor"),CONCATENATE("R3C",'Mapa Riesgos FISCALES'!$O$27),"")</f>
        <v/>
      </c>
      <c r="V18" s="51" t="str">
        <f ca="1">IF(AND('Mapa Riesgos FISCALES'!$Y$22="Alta",'Mapa Riesgos FISCALES'!$AA$22="Moderado"),CONCATENATE("R3C",'Mapa Riesgos FISCALES'!$O$22),"")</f>
        <v/>
      </c>
      <c r="W18" s="52" t="str">
        <f>IF(AND('Mapa Riesgos FISCALES'!$Y$23="Alta",'Mapa Riesgos FISCALES'!$AA$23="Moderado"),CONCATENATE("R3C",'Mapa Riesgos FISCALES'!$O$23),"")</f>
        <v/>
      </c>
      <c r="X18" s="52" t="str">
        <f>IF(AND('Mapa Riesgos FISCALES'!$Y$24="Alta",'Mapa Riesgos FISCALES'!$AA$24="Moderado"),CONCATENATE("R3C",'Mapa Riesgos FISCALES'!$O$24),"")</f>
        <v/>
      </c>
      <c r="Y18" s="52" t="str">
        <f>IF(AND('Mapa Riesgos FISCALES'!$Y$25="Alta",'Mapa Riesgos FISCALES'!$AA$25="Moderado"),CONCATENATE("R3C",'Mapa Riesgos FISCALES'!$O$25),"")</f>
        <v/>
      </c>
      <c r="Z18" s="52" t="str">
        <f>IF(AND('Mapa Riesgos FISCALES'!$Y$26="Alta",'Mapa Riesgos FISCALES'!$AA$26="Moderado"),CONCATENATE("R3C",'Mapa Riesgos FISCALES'!$O$26),"")</f>
        <v/>
      </c>
      <c r="AA18" s="53" t="str">
        <f>IF(AND('Mapa Riesgos FISCALES'!$Y$27="Alta",'Mapa Riesgos FISCALES'!$AA$27="Moderado"),CONCATENATE("R3C",'Mapa Riesgos FISCALES'!$O$27),"")</f>
        <v/>
      </c>
      <c r="AB18" s="51" t="str">
        <f ca="1">IF(AND('Mapa Riesgos FISCALES'!$Y$22="Alta",'Mapa Riesgos FISCALES'!$AA$22="Mayor"),CONCATENATE("R3C",'Mapa Riesgos FISCALES'!$O$22),"")</f>
        <v/>
      </c>
      <c r="AC18" s="52" t="str">
        <f>IF(AND('Mapa Riesgos FISCALES'!$Y$23="Alta",'Mapa Riesgos FISCALES'!$AA$23="Mayor"),CONCATENATE("R3C",'Mapa Riesgos FISCALES'!$O$23),"")</f>
        <v/>
      </c>
      <c r="AD18" s="52" t="str">
        <f>IF(AND('Mapa Riesgos FISCALES'!$Y$24="Alta",'Mapa Riesgos FISCALES'!$AA$24="Mayor"),CONCATENATE("R3C",'Mapa Riesgos FISCALES'!$O$24),"")</f>
        <v/>
      </c>
      <c r="AE18" s="52" t="str">
        <f>IF(AND('Mapa Riesgos FISCALES'!$Y$25="Alta",'Mapa Riesgos FISCALES'!$AA$25="Mayor"),CONCATENATE("R3C",'Mapa Riesgos FISCALES'!$O$25),"")</f>
        <v/>
      </c>
      <c r="AF18" s="52" t="str">
        <f>IF(AND('Mapa Riesgos FISCALES'!$Y$26="Alta",'Mapa Riesgos FISCALES'!$AA$26="Mayor"),CONCATENATE("R3C",'Mapa Riesgos FISCALES'!$O$26),"")</f>
        <v/>
      </c>
      <c r="AG18" s="53" t="str">
        <f>IF(AND('Mapa Riesgos FISCALES'!$Y$27="Alta",'Mapa Riesgos FISCALES'!$AA$27="Mayor"),CONCATENATE("R3C",'Mapa Riesgos FISCALES'!$O$27),"")</f>
        <v/>
      </c>
      <c r="AH18" s="54" t="str">
        <f ca="1">IF(AND('Mapa Riesgos FISCALES'!$Y$22="Alta",'Mapa Riesgos FISCALES'!$AA$22="Catastrófico"),CONCATENATE("R3C",'Mapa Riesgos FISCALES'!$O$22),"")</f>
        <v/>
      </c>
      <c r="AI18" s="55" t="str">
        <f>IF(AND('Mapa Riesgos FISCALES'!$Y$23="Alta",'Mapa Riesgos FISCALES'!$AA$23="Catastrófico"),CONCATENATE("R3C",'Mapa Riesgos FISCALES'!$O$23),"")</f>
        <v/>
      </c>
      <c r="AJ18" s="55" t="str">
        <f>IF(AND('Mapa Riesgos FISCALES'!$Y$24="Alta",'Mapa Riesgos FISCALES'!$AA$24="Catastrófico"),CONCATENATE("R3C",'Mapa Riesgos FISCALES'!$O$24),"")</f>
        <v/>
      </c>
      <c r="AK18" s="55" t="str">
        <f>IF(AND('Mapa Riesgos FISCALES'!$Y$25="Alta",'Mapa Riesgos FISCALES'!$AA$25="Catastrófico"),CONCATENATE("R3C",'Mapa Riesgos FISCALES'!$O$25),"")</f>
        <v/>
      </c>
      <c r="AL18" s="55" t="str">
        <f>IF(AND('Mapa Riesgos FISCALES'!$Y$26="Alta",'Mapa Riesgos FISCALES'!$AA$26="Catastrófico"),CONCATENATE("R3C",'Mapa Riesgos FISCALES'!$O$26),"")</f>
        <v/>
      </c>
      <c r="AM18" s="56" t="str">
        <f>IF(AND('Mapa Riesgos FISCALES'!$Y$27="Alta",'Mapa Riesgos FISCALES'!$AA$27="Catastrófico"),CONCATENATE("R3C",'Mapa Riesgos FISCALES'!$O$27),"")</f>
        <v/>
      </c>
      <c r="AN18" s="82"/>
      <c r="AO18" s="488"/>
      <c r="AP18" s="489"/>
      <c r="AQ18" s="489"/>
      <c r="AR18" s="489"/>
      <c r="AS18" s="489"/>
      <c r="AT18" s="490"/>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row>
    <row r="19" spans="1:76" ht="15" customHeight="1" x14ac:dyDescent="0.25">
      <c r="A19" s="82"/>
      <c r="B19" s="437"/>
      <c r="C19" s="437"/>
      <c r="D19" s="438"/>
      <c r="E19" s="478"/>
      <c r="F19" s="479"/>
      <c r="G19" s="479"/>
      <c r="H19" s="479"/>
      <c r="I19" s="479"/>
      <c r="J19" s="66" t="str">
        <f ca="1">IF(AND('Mapa Riesgos FISCALES'!$Y$28="Alta",'Mapa Riesgos FISCALES'!$AA$28="Leve"),CONCATENATE("R4C",'Mapa Riesgos FISCALES'!$O$28),"")</f>
        <v/>
      </c>
      <c r="K19" s="67" t="str">
        <f>IF(AND('Mapa Riesgos FISCALES'!$Y$29="Alta",'Mapa Riesgos FISCALES'!$AA$29="Leve"),CONCATENATE("R4C",'Mapa Riesgos FISCALES'!$O$29),"")</f>
        <v/>
      </c>
      <c r="L19" s="67" t="str">
        <f>IF(AND('Mapa Riesgos FISCALES'!$Y$30="Alta",'Mapa Riesgos FISCALES'!$AA$30="Leve"),CONCATENATE("R4C",'Mapa Riesgos FISCALES'!$O$30),"")</f>
        <v/>
      </c>
      <c r="M19" s="67" t="str">
        <f>IF(AND('Mapa Riesgos FISCALES'!$Y$31="Alta",'Mapa Riesgos FISCALES'!$AA$31="Leve"),CONCATENATE("R4C",'Mapa Riesgos FISCALES'!$O$31),"")</f>
        <v/>
      </c>
      <c r="N19" s="67" t="str">
        <f>IF(AND('Mapa Riesgos FISCALES'!$Y$32="Alta",'Mapa Riesgos FISCALES'!$AA$32="Leve"),CONCATENATE("R4C",'Mapa Riesgos FISCALES'!$O$32),"")</f>
        <v/>
      </c>
      <c r="O19" s="68" t="str">
        <f>IF(AND('Mapa Riesgos FISCALES'!$Y$33="Alta",'Mapa Riesgos FISCALES'!$AA$33="Leve"),CONCATENATE("R4C",'Mapa Riesgos FISCALES'!$O$33),"")</f>
        <v/>
      </c>
      <c r="P19" s="66" t="str">
        <f ca="1">IF(AND('Mapa Riesgos FISCALES'!$Y$28="Alta",'Mapa Riesgos FISCALES'!$AA$28="Menor"),CONCATENATE("R4C",'Mapa Riesgos FISCALES'!$O$28),"")</f>
        <v/>
      </c>
      <c r="Q19" s="67" t="str">
        <f>IF(AND('Mapa Riesgos FISCALES'!$Y$29="Alta",'Mapa Riesgos FISCALES'!$AA$29="Menor"),CONCATENATE("R4C",'Mapa Riesgos FISCALES'!$O$29),"")</f>
        <v/>
      </c>
      <c r="R19" s="67" t="str">
        <f>IF(AND('Mapa Riesgos FISCALES'!$Y$30="Alta",'Mapa Riesgos FISCALES'!$AA$30="Menor"),CONCATENATE("R4C",'Mapa Riesgos FISCALES'!$O$30),"")</f>
        <v/>
      </c>
      <c r="S19" s="67" t="str">
        <f>IF(AND('Mapa Riesgos FISCALES'!$Y$31="Alta",'Mapa Riesgos FISCALES'!$AA$31="Menor"),CONCATENATE("R4C",'Mapa Riesgos FISCALES'!$O$31),"")</f>
        <v/>
      </c>
      <c r="T19" s="67" t="str">
        <f>IF(AND('Mapa Riesgos FISCALES'!$Y$32="Alta",'Mapa Riesgos FISCALES'!$AA$32="Menor"),CONCATENATE("R4C",'Mapa Riesgos FISCALES'!$O$32),"")</f>
        <v/>
      </c>
      <c r="U19" s="68" t="str">
        <f>IF(AND('Mapa Riesgos FISCALES'!$Y$33="Alta",'Mapa Riesgos FISCALES'!$AA$33="Menor"),CONCATENATE("R4C",'Mapa Riesgos FISCALES'!$O$33),"")</f>
        <v/>
      </c>
      <c r="V19" s="51" t="str">
        <f ca="1">IF(AND('Mapa Riesgos FISCALES'!$Y$28="Alta",'Mapa Riesgos FISCALES'!$AA$28="Moderado"),CONCATENATE("R4C",'Mapa Riesgos FISCALES'!$O$28),"")</f>
        <v/>
      </c>
      <c r="W19" s="52" t="str">
        <f>IF(AND('Mapa Riesgos FISCALES'!$Y$29="Alta",'Mapa Riesgos FISCALES'!$AA$29="Moderado"),CONCATENATE("R4C",'Mapa Riesgos FISCALES'!$O$29),"")</f>
        <v/>
      </c>
      <c r="X19" s="52" t="str">
        <f>IF(AND('Mapa Riesgos FISCALES'!$Y$30="Alta",'Mapa Riesgos FISCALES'!$AA$30="Moderado"),CONCATENATE("R4C",'Mapa Riesgos FISCALES'!$O$30),"")</f>
        <v/>
      </c>
      <c r="Y19" s="52" t="str">
        <f>IF(AND('Mapa Riesgos FISCALES'!$Y$31="Alta",'Mapa Riesgos FISCALES'!$AA$31="Moderado"),CONCATENATE("R4C",'Mapa Riesgos FISCALES'!$O$31),"")</f>
        <v/>
      </c>
      <c r="Z19" s="52" t="str">
        <f>IF(AND('Mapa Riesgos FISCALES'!$Y$32="Alta",'Mapa Riesgos FISCALES'!$AA$32="Moderado"),CONCATENATE("R4C",'Mapa Riesgos FISCALES'!$O$32),"")</f>
        <v/>
      </c>
      <c r="AA19" s="53" t="str">
        <f>IF(AND('Mapa Riesgos FISCALES'!$Y$33="Alta",'Mapa Riesgos FISCALES'!$AA$33="Moderado"),CONCATENATE("R4C",'Mapa Riesgos FISCALES'!$O$33),"")</f>
        <v/>
      </c>
      <c r="AB19" s="51" t="str">
        <f ca="1">IF(AND('Mapa Riesgos FISCALES'!$Y$28="Alta",'Mapa Riesgos FISCALES'!$AA$28="Mayor"),CONCATENATE("R4C",'Mapa Riesgos FISCALES'!$O$28),"")</f>
        <v/>
      </c>
      <c r="AC19" s="52" t="str">
        <f>IF(AND('Mapa Riesgos FISCALES'!$Y$29="Alta",'Mapa Riesgos FISCALES'!$AA$29="Mayor"),CONCATENATE("R4C",'Mapa Riesgos FISCALES'!$O$29),"")</f>
        <v/>
      </c>
      <c r="AD19" s="52" t="str">
        <f>IF(AND('Mapa Riesgos FISCALES'!$Y$30="Alta",'Mapa Riesgos FISCALES'!$AA$30="Mayor"),CONCATENATE("R4C",'Mapa Riesgos FISCALES'!$O$30),"")</f>
        <v/>
      </c>
      <c r="AE19" s="52" t="str">
        <f>IF(AND('Mapa Riesgos FISCALES'!$Y$31="Alta",'Mapa Riesgos FISCALES'!$AA$31="Mayor"),CONCATENATE("R4C",'Mapa Riesgos FISCALES'!$O$31),"")</f>
        <v/>
      </c>
      <c r="AF19" s="52" t="str">
        <f>IF(AND('Mapa Riesgos FISCALES'!$Y$32="Alta",'Mapa Riesgos FISCALES'!$AA$32="Mayor"),CONCATENATE("R4C",'Mapa Riesgos FISCALES'!$O$32),"")</f>
        <v/>
      </c>
      <c r="AG19" s="53" t="str">
        <f>IF(AND('Mapa Riesgos FISCALES'!$Y$33="Alta",'Mapa Riesgos FISCALES'!$AA$33="Mayor"),CONCATENATE("R4C",'Mapa Riesgos FISCALES'!$O$33),"")</f>
        <v/>
      </c>
      <c r="AH19" s="54" t="str">
        <f ca="1">IF(AND('Mapa Riesgos FISCALES'!$Y$28="Alta",'Mapa Riesgos FISCALES'!$AA$28="Catastrófico"),CONCATENATE("R4C",'Mapa Riesgos FISCALES'!$O$28),"")</f>
        <v/>
      </c>
      <c r="AI19" s="55" t="str">
        <f>IF(AND('Mapa Riesgos FISCALES'!$Y$29="Alta",'Mapa Riesgos FISCALES'!$AA$29="Catastrófico"),CONCATENATE("R4C",'Mapa Riesgos FISCALES'!$O$29),"")</f>
        <v/>
      </c>
      <c r="AJ19" s="55" t="str">
        <f>IF(AND('Mapa Riesgos FISCALES'!$Y$30="Alta",'Mapa Riesgos FISCALES'!$AA$30="Catastrófico"),CONCATENATE("R4C",'Mapa Riesgos FISCALES'!$O$30),"")</f>
        <v/>
      </c>
      <c r="AK19" s="55" t="str">
        <f>IF(AND('Mapa Riesgos FISCALES'!$Y$31="Alta",'Mapa Riesgos FISCALES'!$AA$31="Catastrófico"),CONCATENATE("R4C",'Mapa Riesgos FISCALES'!$O$31),"")</f>
        <v/>
      </c>
      <c r="AL19" s="55" t="str">
        <f>IF(AND('Mapa Riesgos FISCALES'!$Y$32="Alta",'Mapa Riesgos FISCALES'!$AA$32="Catastrófico"),CONCATENATE("R4C",'Mapa Riesgos FISCALES'!$O$32),"")</f>
        <v/>
      </c>
      <c r="AM19" s="56" t="str">
        <f>IF(AND('Mapa Riesgos FISCALES'!$Y$33="Alta",'Mapa Riesgos FISCALES'!$AA$33="Catastrófico"),CONCATENATE("R4C",'Mapa Riesgos FISCALES'!$O$33),"")</f>
        <v/>
      </c>
      <c r="AN19" s="82"/>
      <c r="AO19" s="488"/>
      <c r="AP19" s="489"/>
      <c r="AQ19" s="489"/>
      <c r="AR19" s="489"/>
      <c r="AS19" s="489"/>
      <c r="AT19" s="490"/>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row>
    <row r="20" spans="1:76" ht="15" customHeight="1" x14ac:dyDescent="0.25">
      <c r="A20" s="82"/>
      <c r="B20" s="437"/>
      <c r="C20" s="437"/>
      <c r="D20" s="438"/>
      <c r="E20" s="478"/>
      <c r="F20" s="479"/>
      <c r="G20" s="479"/>
      <c r="H20" s="479"/>
      <c r="I20" s="479"/>
      <c r="J20" s="66" t="str">
        <f ca="1">IF(AND('Mapa Riesgos FISCALES'!$Y$34="Alta",'Mapa Riesgos FISCALES'!$AA$34="Leve"),CONCATENATE("R5C",'Mapa Riesgos FISCALES'!$O$34),"")</f>
        <v/>
      </c>
      <c r="K20" s="67" t="e">
        <f>IF(AND('Mapa Riesgos FISCALES'!#REF!="Alta",'Mapa Riesgos FISCALES'!#REF!="Leve"),CONCATENATE("R5C",'Mapa Riesgos FISCALES'!#REF!),"")</f>
        <v>#REF!</v>
      </c>
      <c r="L20" s="67" t="e">
        <f>IF(AND('Mapa Riesgos FISCALES'!#REF!="Alta",'Mapa Riesgos FISCALES'!#REF!="Leve"),CONCATENATE("R5C",'Mapa Riesgos FISCALES'!#REF!),"")</f>
        <v>#REF!</v>
      </c>
      <c r="M20" s="67" t="e">
        <f>IF(AND('Mapa Riesgos FISCALES'!#REF!="Alta",'Mapa Riesgos FISCALES'!#REF!="Leve"),CONCATENATE("R5C",'Mapa Riesgos FISCALES'!#REF!),"")</f>
        <v>#REF!</v>
      </c>
      <c r="N20" s="67" t="str">
        <f>IF(AND('Mapa Riesgos FISCALES'!$Y$35="Alta",'Mapa Riesgos FISCALES'!$AA$35="Leve"),CONCATENATE("R5C",'Mapa Riesgos FISCALES'!$O$35),"")</f>
        <v/>
      </c>
      <c r="O20" s="68" t="str">
        <f>IF(AND('Mapa Riesgos FISCALES'!$Y$36="Alta",'Mapa Riesgos FISCALES'!$AA$36="Leve"),CONCATENATE("R5C",'Mapa Riesgos FISCALES'!$O$36),"")</f>
        <v/>
      </c>
      <c r="P20" s="66" t="str">
        <f ca="1">IF(AND('Mapa Riesgos FISCALES'!$Y$34="Alta",'Mapa Riesgos FISCALES'!$AA$34="Menor"),CONCATENATE("R5C",'Mapa Riesgos FISCALES'!$O$34),"")</f>
        <v/>
      </c>
      <c r="Q20" s="67" t="e">
        <f>IF(AND('Mapa Riesgos FISCALES'!#REF!="Alta",'Mapa Riesgos FISCALES'!#REF!="Menor"),CONCATENATE("R5C",'Mapa Riesgos FISCALES'!#REF!),"")</f>
        <v>#REF!</v>
      </c>
      <c r="R20" s="67" t="e">
        <f>IF(AND('Mapa Riesgos FISCALES'!#REF!="Alta",'Mapa Riesgos FISCALES'!#REF!="Menor"),CONCATENATE("R5C",'Mapa Riesgos FISCALES'!#REF!),"")</f>
        <v>#REF!</v>
      </c>
      <c r="S20" s="67" t="e">
        <f>IF(AND('Mapa Riesgos FISCALES'!#REF!="Alta",'Mapa Riesgos FISCALES'!#REF!="Menor"),CONCATENATE("R5C",'Mapa Riesgos FISCALES'!#REF!),"")</f>
        <v>#REF!</v>
      </c>
      <c r="T20" s="67" t="str">
        <f>IF(AND('Mapa Riesgos FISCALES'!$Y$35="Alta",'Mapa Riesgos FISCALES'!$AA$35="Menor"),CONCATENATE("R5C",'Mapa Riesgos FISCALES'!$O$35),"")</f>
        <v/>
      </c>
      <c r="U20" s="68" t="str">
        <f>IF(AND('Mapa Riesgos FISCALES'!$Y$36="Alta",'Mapa Riesgos FISCALES'!$AA$36="Menor"),CONCATENATE("R5C",'Mapa Riesgos FISCALES'!$O$36),"")</f>
        <v/>
      </c>
      <c r="V20" s="51" t="str">
        <f ca="1">IF(AND('Mapa Riesgos FISCALES'!$Y$34="Alta",'Mapa Riesgos FISCALES'!$AA$34="Moderado"),CONCATENATE("R5C",'Mapa Riesgos FISCALES'!$O$34),"")</f>
        <v/>
      </c>
      <c r="W20" s="52" t="e">
        <f>IF(AND('Mapa Riesgos FISCALES'!#REF!="Alta",'Mapa Riesgos FISCALES'!#REF!="Moderado"),CONCATENATE("R5C",'Mapa Riesgos FISCALES'!#REF!),"")</f>
        <v>#REF!</v>
      </c>
      <c r="X20" s="52" t="e">
        <f>IF(AND('Mapa Riesgos FISCALES'!#REF!="Alta",'Mapa Riesgos FISCALES'!#REF!="Moderado"),CONCATENATE("R5C",'Mapa Riesgos FISCALES'!#REF!),"")</f>
        <v>#REF!</v>
      </c>
      <c r="Y20" s="52" t="e">
        <f>IF(AND('Mapa Riesgos FISCALES'!#REF!="Alta",'Mapa Riesgos FISCALES'!#REF!="Moderado"),CONCATENATE("R5C",'Mapa Riesgos FISCALES'!#REF!),"")</f>
        <v>#REF!</v>
      </c>
      <c r="Z20" s="52" t="str">
        <f>IF(AND('Mapa Riesgos FISCALES'!$Y$35="Alta",'Mapa Riesgos FISCALES'!$AA$35="Moderado"),CONCATENATE("R5C",'Mapa Riesgos FISCALES'!$O$35),"")</f>
        <v/>
      </c>
      <c r="AA20" s="53" t="str">
        <f>IF(AND('Mapa Riesgos FISCALES'!$Y$36="Alta",'Mapa Riesgos FISCALES'!$AA$36="Moderado"),CONCATENATE("R5C",'Mapa Riesgos FISCALES'!$O$36),"")</f>
        <v/>
      </c>
      <c r="AB20" s="51" t="str">
        <f ca="1">IF(AND('Mapa Riesgos FISCALES'!$Y$34="Alta",'Mapa Riesgos FISCALES'!$AA$34="Mayor"),CONCATENATE("R5C",'Mapa Riesgos FISCALES'!$O$34),"")</f>
        <v/>
      </c>
      <c r="AC20" s="52" t="e">
        <f>IF(AND('Mapa Riesgos FISCALES'!#REF!="Alta",'Mapa Riesgos FISCALES'!#REF!="Mayor"),CONCATENATE("R5C",'Mapa Riesgos FISCALES'!#REF!),"")</f>
        <v>#REF!</v>
      </c>
      <c r="AD20" s="52" t="e">
        <f>IF(AND('Mapa Riesgos FISCALES'!#REF!="Alta",'Mapa Riesgos FISCALES'!#REF!="Mayor"),CONCATENATE("R5C",'Mapa Riesgos FISCALES'!#REF!),"")</f>
        <v>#REF!</v>
      </c>
      <c r="AE20" s="52" t="e">
        <f>IF(AND('Mapa Riesgos FISCALES'!#REF!="Alta",'Mapa Riesgos FISCALES'!#REF!="Mayor"),CONCATENATE("R5C",'Mapa Riesgos FISCALES'!#REF!),"")</f>
        <v>#REF!</v>
      </c>
      <c r="AF20" s="52" t="str">
        <f>IF(AND('Mapa Riesgos FISCALES'!$Y$35="Alta",'Mapa Riesgos FISCALES'!$AA$35="Mayor"),CONCATENATE("R5C",'Mapa Riesgos FISCALES'!$O$35),"")</f>
        <v/>
      </c>
      <c r="AG20" s="53" t="str">
        <f>IF(AND('Mapa Riesgos FISCALES'!$Y$36="Alta",'Mapa Riesgos FISCALES'!$AA$36="Mayor"),CONCATENATE("R5C",'Mapa Riesgos FISCALES'!$O$36),"")</f>
        <v/>
      </c>
      <c r="AH20" s="54" t="str">
        <f ca="1">IF(AND('Mapa Riesgos FISCALES'!$Y$34="Alta",'Mapa Riesgos FISCALES'!$AA$34="Catastrófico"),CONCATENATE("R5C",'Mapa Riesgos FISCALES'!$O$34),"")</f>
        <v/>
      </c>
      <c r="AI20" s="55" t="e">
        <f>IF(AND('Mapa Riesgos FISCALES'!#REF!="Alta",'Mapa Riesgos FISCALES'!#REF!="Catastrófico"),CONCATENATE("R5C",'Mapa Riesgos FISCALES'!#REF!),"")</f>
        <v>#REF!</v>
      </c>
      <c r="AJ20" s="55" t="e">
        <f>IF(AND('Mapa Riesgos FISCALES'!#REF!="Alta",'Mapa Riesgos FISCALES'!#REF!="Catastrófico"),CONCATENATE("R5C",'Mapa Riesgos FISCALES'!#REF!),"")</f>
        <v>#REF!</v>
      </c>
      <c r="AK20" s="55" t="e">
        <f>IF(AND('Mapa Riesgos FISCALES'!#REF!="Alta",'Mapa Riesgos FISCALES'!#REF!="Catastrófico"),CONCATENATE("R5C",'Mapa Riesgos FISCALES'!#REF!),"")</f>
        <v>#REF!</v>
      </c>
      <c r="AL20" s="55" t="str">
        <f>IF(AND('Mapa Riesgos FISCALES'!$Y$35="Alta",'Mapa Riesgos FISCALES'!$AA$35="Catastrófico"),CONCATENATE("R5C",'Mapa Riesgos FISCALES'!$O$35),"")</f>
        <v/>
      </c>
      <c r="AM20" s="56" t="str">
        <f>IF(AND('Mapa Riesgos FISCALES'!$Y$36="Alta",'Mapa Riesgos FISCALES'!$AA$36="Catastrófico"),CONCATENATE("R5C",'Mapa Riesgos FISCALES'!$O$36),"")</f>
        <v/>
      </c>
      <c r="AN20" s="82"/>
      <c r="AO20" s="488"/>
      <c r="AP20" s="489"/>
      <c r="AQ20" s="489"/>
      <c r="AR20" s="489"/>
      <c r="AS20" s="489"/>
      <c r="AT20" s="490"/>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row>
    <row r="21" spans="1:76" ht="15" customHeight="1" x14ac:dyDescent="0.25">
      <c r="A21" s="82"/>
      <c r="B21" s="437"/>
      <c r="C21" s="437"/>
      <c r="D21" s="438"/>
      <c r="E21" s="478"/>
      <c r="F21" s="479"/>
      <c r="G21" s="479"/>
      <c r="H21" s="479"/>
      <c r="I21" s="479"/>
      <c r="J21" s="66" t="str">
        <f ca="1">IF(AND('Mapa Riesgos FISCALES'!$Y$37="Alta",'Mapa Riesgos FISCALES'!$AA$37="Leve"),CONCATENATE("R6C",'Mapa Riesgos FISCALES'!$O$37),"")</f>
        <v/>
      </c>
      <c r="K21" s="67" t="str">
        <f>IF(AND('Mapa Riesgos FISCALES'!$Y$38="Alta",'Mapa Riesgos FISCALES'!$AA$38="Leve"),CONCATENATE("R6C",'Mapa Riesgos FISCALES'!$O$38),"")</f>
        <v/>
      </c>
      <c r="L21" s="67" t="str">
        <f>IF(AND('Mapa Riesgos FISCALES'!$Y$39="Alta",'Mapa Riesgos FISCALES'!$AA$39="Leve"),CONCATENATE("R6C",'Mapa Riesgos FISCALES'!$O$39),"")</f>
        <v/>
      </c>
      <c r="M21" s="67" t="str">
        <f>IF(AND('Mapa Riesgos FISCALES'!$Y$40="Alta",'Mapa Riesgos FISCALES'!$AA$40="Leve"),CONCATENATE("R6C",'Mapa Riesgos FISCALES'!$O$40),"")</f>
        <v/>
      </c>
      <c r="N21" s="67" t="str">
        <f>IF(AND('Mapa Riesgos FISCALES'!$Y$41="Alta",'Mapa Riesgos FISCALES'!$AA$41="Leve"),CONCATENATE("R6C",'Mapa Riesgos FISCALES'!$O$41),"")</f>
        <v/>
      </c>
      <c r="O21" s="68" t="str">
        <f>IF(AND('Mapa Riesgos FISCALES'!$Y$42="Alta",'Mapa Riesgos FISCALES'!$AA$42="Leve"),CONCATENATE("R6C",'Mapa Riesgos FISCALES'!$O$42),"")</f>
        <v/>
      </c>
      <c r="P21" s="66" t="str">
        <f ca="1">IF(AND('Mapa Riesgos FISCALES'!$Y$37="Alta",'Mapa Riesgos FISCALES'!$AA$37="Menor"),CONCATENATE("R6C",'Mapa Riesgos FISCALES'!$O$37),"")</f>
        <v/>
      </c>
      <c r="Q21" s="67" t="str">
        <f>IF(AND('Mapa Riesgos FISCALES'!$Y$38="Alta",'Mapa Riesgos FISCALES'!$AA$38="Menor"),CONCATENATE("R6C",'Mapa Riesgos FISCALES'!$O$38),"")</f>
        <v/>
      </c>
      <c r="R21" s="67" t="str">
        <f>IF(AND('Mapa Riesgos FISCALES'!$Y$39="Alta",'Mapa Riesgos FISCALES'!$AA$39="Menor"),CONCATENATE("R6C",'Mapa Riesgos FISCALES'!$O$39),"")</f>
        <v/>
      </c>
      <c r="S21" s="67" t="str">
        <f>IF(AND('Mapa Riesgos FISCALES'!$Y$40="Alta",'Mapa Riesgos FISCALES'!$AA$40="Menor"),CONCATENATE("R6C",'Mapa Riesgos FISCALES'!$O$40),"")</f>
        <v/>
      </c>
      <c r="T21" s="67" t="str">
        <f>IF(AND('Mapa Riesgos FISCALES'!$Y$41="Alta",'Mapa Riesgos FISCALES'!$AA$41="Menor"),CONCATENATE("R6C",'Mapa Riesgos FISCALES'!$O$41),"")</f>
        <v/>
      </c>
      <c r="U21" s="68" t="str">
        <f>IF(AND('Mapa Riesgos FISCALES'!$Y$42="Alta",'Mapa Riesgos FISCALES'!$AA$42="Menor"),CONCATENATE("R6C",'Mapa Riesgos FISCALES'!$O$42),"")</f>
        <v/>
      </c>
      <c r="V21" s="51" t="str">
        <f ca="1">IF(AND('Mapa Riesgos FISCALES'!$Y$37="Alta",'Mapa Riesgos FISCALES'!$AA$37="Moderado"),CONCATENATE("R6C",'Mapa Riesgos FISCALES'!$O$37),"")</f>
        <v/>
      </c>
      <c r="W21" s="52" t="str">
        <f>IF(AND('Mapa Riesgos FISCALES'!$Y$38="Alta",'Mapa Riesgos FISCALES'!$AA$38="Moderado"),CONCATENATE("R6C",'Mapa Riesgos FISCALES'!$O$38),"")</f>
        <v/>
      </c>
      <c r="X21" s="52" t="str">
        <f>IF(AND('Mapa Riesgos FISCALES'!$Y$39="Alta",'Mapa Riesgos FISCALES'!$AA$39="Moderado"),CONCATENATE("R6C",'Mapa Riesgos FISCALES'!$O$39),"")</f>
        <v/>
      </c>
      <c r="Y21" s="52" t="str">
        <f>IF(AND('Mapa Riesgos FISCALES'!$Y$40="Alta",'Mapa Riesgos FISCALES'!$AA$40="Moderado"),CONCATENATE("R6C",'Mapa Riesgos FISCALES'!$O$40),"")</f>
        <v/>
      </c>
      <c r="Z21" s="52" t="str">
        <f>IF(AND('Mapa Riesgos FISCALES'!$Y$41="Alta",'Mapa Riesgos FISCALES'!$AA$41="Moderado"),CONCATENATE("R6C",'Mapa Riesgos FISCALES'!$O$41),"")</f>
        <v/>
      </c>
      <c r="AA21" s="53" t="str">
        <f>IF(AND('Mapa Riesgos FISCALES'!$Y$42="Alta",'Mapa Riesgos FISCALES'!$AA$42="Moderado"),CONCATENATE("R6C",'Mapa Riesgos FISCALES'!$O$42),"")</f>
        <v/>
      </c>
      <c r="AB21" s="51" t="str">
        <f ca="1">IF(AND('Mapa Riesgos FISCALES'!$Y$37="Alta",'Mapa Riesgos FISCALES'!$AA$37="Mayor"),CONCATENATE("R6C",'Mapa Riesgos FISCALES'!$O$37),"")</f>
        <v/>
      </c>
      <c r="AC21" s="52" t="str">
        <f>IF(AND('Mapa Riesgos FISCALES'!$Y$38="Alta",'Mapa Riesgos FISCALES'!$AA$38="Mayor"),CONCATENATE("R6C",'Mapa Riesgos FISCALES'!$O$38),"")</f>
        <v/>
      </c>
      <c r="AD21" s="52" t="str">
        <f>IF(AND('Mapa Riesgos FISCALES'!$Y$39="Alta",'Mapa Riesgos FISCALES'!$AA$39="Mayor"),CONCATENATE("R6C",'Mapa Riesgos FISCALES'!$O$39),"")</f>
        <v/>
      </c>
      <c r="AE21" s="52" t="str">
        <f>IF(AND('Mapa Riesgos FISCALES'!$Y$40="Alta",'Mapa Riesgos FISCALES'!$AA$40="Mayor"),CONCATENATE("R6C",'Mapa Riesgos FISCALES'!$O$40),"")</f>
        <v/>
      </c>
      <c r="AF21" s="52" t="str">
        <f>IF(AND('Mapa Riesgos FISCALES'!$Y$41="Alta",'Mapa Riesgos FISCALES'!$AA$41="Mayor"),CONCATENATE("R6C",'Mapa Riesgos FISCALES'!$O$41),"")</f>
        <v/>
      </c>
      <c r="AG21" s="53" t="str">
        <f>IF(AND('Mapa Riesgos FISCALES'!$Y$42="Alta",'Mapa Riesgos FISCALES'!$AA$42="Mayor"),CONCATENATE("R6C",'Mapa Riesgos FISCALES'!$O$42),"")</f>
        <v/>
      </c>
      <c r="AH21" s="54" t="str">
        <f ca="1">IF(AND('Mapa Riesgos FISCALES'!$Y$37="Alta",'Mapa Riesgos FISCALES'!$AA$37="Catastrófico"),CONCATENATE("R6C",'Mapa Riesgos FISCALES'!$O$37),"")</f>
        <v/>
      </c>
      <c r="AI21" s="55" t="str">
        <f>IF(AND('Mapa Riesgos FISCALES'!$Y$38="Alta",'Mapa Riesgos FISCALES'!$AA$38="Catastrófico"),CONCATENATE("R6C",'Mapa Riesgos FISCALES'!$O$38),"")</f>
        <v/>
      </c>
      <c r="AJ21" s="55" t="str">
        <f>IF(AND('Mapa Riesgos FISCALES'!$Y$39="Alta",'Mapa Riesgos FISCALES'!$AA$39="Catastrófico"),CONCATENATE("R6C",'Mapa Riesgos FISCALES'!$O$39),"")</f>
        <v/>
      </c>
      <c r="AK21" s="55" t="str">
        <f>IF(AND('Mapa Riesgos FISCALES'!$Y$40="Alta",'Mapa Riesgos FISCALES'!$AA$40="Catastrófico"),CONCATENATE("R6C",'Mapa Riesgos FISCALES'!$O$40),"")</f>
        <v/>
      </c>
      <c r="AL21" s="55" t="str">
        <f>IF(AND('Mapa Riesgos FISCALES'!$Y$41="Alta",'Mapa Riesgos FISCALES'!$AA$41="Catastrófico"),CONCATENATE("R6C",'Mapa Riesgos FISCALES'!$O$41),"")</f>
        <v/>
      </c>
      <c r="AM21" s="56" t="str">
        <f>IF(AND('Mapa Riesgos FISCALES'!$Y$42="Alta",'Mapa Riesgos FISCALES'!$AA$42="Catastrófico"),CONCATENATE("R6C",'Mapa Riesgos FISCALES'!$O$42),"")</f>
        <v/>
      </c>
      <c r="AN21" s="82"/>
      <c r="AO21" s="488"/>
      <c r="AP21" s="489"/>
      <c r="AQ21" s="489"/>
      <c r="AR21" s="489"/>
      <c r="AS21" s="489"/>
      <c r="AT21" s="490"/>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row>
    <row r="22" spans="1:76" ht="15" customHeight="1" x14ac:dyDescent="0.25">
      <c r="A22" s="82"/>
      <c r="B22" s="437"/>
      <c r="C22" s="437"/>
      <c r="D22" s="438"/>
      <c r="E22" s="478"/>
      <c r="F22" s="479"/>
      <c r="G22" s="479"/>
      <c r="H22" s="479"/>
      <c r="I22" s="479"/>
      <c r="J22" s="66" t="str">
        <f ca="1">IF(AND('Mapa Riesgos FISCALES'!$Y$43="Alta",'Mapa Riesgos FISCALES'!$AA$43="Leve"),CONCATENATE("R7C",'Mapa Riesgos FISCALES'!$O$43),"")</f>
        <v/>
      </c>
      <c r="K22" s="67" t="str">
        <f>IF(AND('Mapa Riesgos FISCALES'!$Y$44="Alta",'Mapa Riesgos FISCALES'!$AA$44="Leve"),CONCATENATE("R7C",'Mapa Riesgos FISCALES'!$O$44),"")</f>
        <v/>
      </c>
      <c r="L22" s="67" t="str">
        <f>IF(AND('Mapa Riesgos FISCALES'!$Y$45="Alta",'Mapa Riesgos FISCALES'!$AA$45="Leve"),CONCATENATE("R7C",'Mapa Riesgos FISCALES'!$O$45),"")</f>
        <v/>
      </c>
      <c r="M22" s="67" t="str">
        <f>IF(AND('Mapa Riesgos FISCALES'!$Y$46="Alta",'Mapa Riesgos FISCALES'!$AA$46="Leve"),CONCATENATE("R7C",'Mapa Riesgos FISCALES'!$O$46),"")</f>
        <v/>
      </c>
      <c r="N22" s="67" t="str">
        <f>IF(AND('Mapa Riesgos FISCALES'!$Y$47="Alta",'Mapa Riesgos FISCALES'!$AA$47="Leve"),CONCATENATE("R7C",'Mapa Riesgos FISCALES'!$O$47),"")</f>
        <v/>
      </c>
      <c r="O22" s="68" t="str">
        <f>IF(AND('Mapa Riesgos FISCALES'!$Y$48="Alta",'Mapa Riesgos FISCALES'!$AA$48="Leve"),CONCATENATE("R7C",'Mapa Riesgos FISCALES'!$O$48),"")</f>
        <v/>
      </c>
      <c r="P22" s="66" t="str">
        <f ca="1">IF(AND('Mapa Riesgos FISCALES'!$Y$43="Alta",'Mapa Riesgos FISCALES'!$AA$43="Menor"),CONCATENATE("R7C",'Mapa Riesgos FISCALES'!$O$43),"")</f>
        <v/>
      </c>
      <c r="Q22" s="67" t="str">
        <f>IF(AND('Mapa Riesgos FISCALES'!$Y$44="Alta",'Mapa Riesgos FISCALES'!$AA$44="Menor"),CONCATENATE("R7C",'Mapa Riesgos FISCALES'!$O$44),"")</f>
        <v/>
      </c>
      <c r="R22" s="67" t="str">
        <f>IF(AND('Mapa Riesgos FISCALES'!$Y$45="Alta",'Mapa Riesgos FISCALES'!$AA$45="Menor"),CONCATENATE("R7C",'Mapa Riesgos FISCALES'!$O$45),"")</f>
        <v/>
      </c>
      <c r="S22" s="67" t="str">
        <f>IF(AND('Mapa Riesgos FISCALES'!$Y$46="Alta",'Mapa Riesgos FISCALES'!$AA$46="Menor"),CONCATENATE("R7C",'Mapa Riesgos FISCALES'!$O$46),"")</f>
        <v/>
      </c>
      <c r="T22" s="67" t="str">
        <f>IF(AND('Mapa Riesgos FISCALES'!$Y$47="Alta",'Mapa Riesgos FISCALES'!$AA$47="Menor"),CONCATENATE("R7C",'Mapa Riesgos FISCALES'!$O$47),"")</f>
        <v/>
      </c>
      <c r="U22" s="68" t="str">
        <f>IF(AND('Mapa Riesgos FISCALES'!$Y$48="Alta",'Mapa Riesgos FISCALES'!$AA$48="Menor"),CONCATENATE("R7C",'Mapa Riesgos FISCALES'!$O$48),"")</f>
        <v/>
      </c>
      <c r="V22" s="51" t="str">
        <f ca="1">IF(AND('Mapa Riesgos FISCALES'!$Y$43="Alta",'Mapa Riesgos FISCALES'!$AA$43="Moderado"),CONCATENATE("R7C",'Mapa Riesgos FISCALES'!$O$43),"")</f>
        <v/>
      </c>
      <c r="W22" s="52" t="str">
        <f>IF(AND('Mapa Riesgos FISCALES'!$Y$44="Alta",'Mapa Riesgos FISCALES'!$AA$44="Moderado"),CONCATENATE("R7C",'Mapa Riesgos FISCALES'!$O$44),"")</f>
        <v/>
      </c>
      <c r="X22" s="52" t="str">
        <f>IF(AND('Mapa Riesgos FISCALES'!$Y$45="Alta",'Mapa Riesgos FISCALES'!$AA$45="Moderado"),CONCATENATE("R7C",'Mapa Riesgos FISCALES'!$O$45),"")</f>
        <v/>
      </c>
      <c r="Y22" s="52" t="str">
        <f>IF(AND('Mapa Riesgos FISCALES'!$Y$46="Alta",'Mapa Riesgos FISCALES'!$AA$46="Moderado"),CONCATENATE("R7C",'Mapa Riesgos FISCALES'!$O$46),"")</f>
        <v/>
      </c>
      <c r="Z22" s="52" t="str">
        <f>IF(AND('Mapa Riesgos FISCALES'!$Y$47="Alta",'Mapa Riesgos FISCALES'!$AA$47="Moderado"),CONCATENATE("R7C",'Mapa Riesgos FISCALES'!$O$47),"")</f>
        <v/>
      </c>
      <c r="AA22" s="53" t="str">
        <f>IF(AND('Mapa Riesgos FISCALES'!$Y$48="Alta",'Mapa Riesgos FISCALES'!$AA$48="Moderado"),CONCATENATE("R7C",'Mapa Riesgos FISCALES'!$O$48),"")</f>
        <v/>
      </c>
      <c r="AB22" s="51" t="str">
        <f ca="1">IF(AND('Mapa Riesgos FISCALES'!$Y$43="Alta",'Mapa Riesgos FISCALES'!$AA$43="Mayor"),CONCATENATE("R7C",'Mapa Riesgos FISCALES'!$O$43),"")</f>
        <v/>
      </c>
      <c r="AC22" s="52" t="str">
        <f>IF(AND('Mapa Riesgos FISCALES'!$Y$44="Alta",'Mapa Riesgos FISCALES'!$AA$44="Mayor"),CONCATENATE("R7C",'Mapa Riesgos FISCALES'!$O$44),"")</f>
        <v/>
      </c>
      <c r="AD22" s="52" t="str">
        <f>IF(AND('Mapa Riesgos FISCALES'!$Y$45="Alta",'Mapa Riesgos FISCALES'!$AA$45="Mayor"),CONCATENATE("R7C",'Mapa Riesgos FISCALES'!$O$45),"")</f>
        <v/>
      </c>
      <c r="AE22" s="52" t="str">
        <f>IF(AND('Mapa Riesgos FISCALES'!$Y$46="Alta",'Mapa Riesgos FISCALES'!$AA$46="Mayor"),CONCATENATE("R7C",'Mapa Riesgos FISCALES'!$O$46),"")</f>
        <v/>
      </c>
      <c r="AF22" s="52" t="str">
        <f>IF(AND('Mapa Riesgos FISCALES'!$Y$47="Alta",'Mapa Riesgos FISCALES'!$AA$47="Mayor"),CONCATENATE("R7C",'Mapa Riesgos FISCALES'!$O$47),"")</f>
        <v/>
      </c>
      <c r="AG22" s="53" t="str">
        <f>IF(AND('Mapa Riesgos FISCALES'!$Y$48="Alta",'Mapa Riesgos FISCALES'!$AA$48="Mayor"),CONCATENATE("R7C",'Mapa Riesgos FISCALES'!$O$48),"")</f>
        <v/>
      </c>
      <c r="AH22" s="54" t="str">
        <f ca="1">IF(AND('Mapa Riesgos FISCALES'!$Y$43="Alta",'Mapa Riesgos FISCALES'!$AA$43="Catastrófico"),CONCATENATE("R7C",'Mapa Riesgos FISCALES'!$O$43),"")</f>
        <v/>
      </c>
      <c r="AI22" s="55" t="str">
        <f>IF(AND('Mapa Riesgos FISCALES'!$Y$44="Alta",'Mapa Riesgos FISCALES'!$AA$44="Catastrófico"),CONCATENATE("R7C",'Mapa Riesgos FISCALES'!$O$44),"")</f>
        <v/>
      </c>
      <c r="AJ22" s="55" t="str">
        <f>IF(AND('Mapa Riesgos FISCALES'!$Y$45="Alta",'Mapa Riesgos FISCALES'!$AA$45="Catastrófico"),CONCATENATE("R7C",'Mapa Riesgos FISCALES'!$O$45),"")</f>
        <v/>
      </c>
      <c r="AK22" s="55" t="str">
        <f>IF(AND('Mapa Riesgos FISCALES'!$Y$46="Alta",'Mapa Riesgos FISCALES'!$AA$46="Catastrófico"),CONCATENATE("R7C",'Mapa Riesgos FISCALES'!$O$46),"")</f>
        <v/>
      </c>
      <c r="AL22" s="55" t="str">
        <f>IF(AND('Mapa Riesgos FISCALES'!$Y$47="Alta",'Mapa Riesgos FISCALES'!$AA$47="Catastrófico"),CONCATENATE("R7C",'Mapa Riesgos FISCALES'!$O$47),"")</f>
        <v/>
      </c>
      <c r="AM22" s="56" t="str">
        <f>IF(AND('Mapa Riesgos FISCALES'!$Y$48="Alta",'Mapa Riesgos FISCALES'!$AA$48="Catastrófico"),CONCATENATE("R7C",'Mapa Riesgos FISCALES'!$O$48),"")</f>
        <v/>
      </c>
      <c r="AN22" s="82"/>
      <c r="AO22" s="488"/>
      <c r="AP22" s="489"/>
      <c r="AQ22" s="489"/>
      <c r="AR22" s="489"/>
      <c r="AS22" s="489"/>
      <c r="AT22" s="490"/>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row>
    <row r="23" spans="1:76" ht="15" customHeight="1" x14ac:dyDescent="0.25">
      <c r="A23" s="82"/>
      <c r="B23" s="437"/>
      <c r="C23" s="437"/>
      <c r="D23" s="438"/>
      <c r="E23" s="478"/>
      <c r="F23" s="479"/>
      <c r="G23" s="479"/>
      <c r="H23" s="479"/>
      <c r="I23" s="479"/>
      <c r="J23" s="66" t="str">
        <f ca="1">IF(AND('Mapa Riesgos FISCALES'!$Y$49="Alta",'Mapa Riesgos FISCALES'!$AA$49="Leve"),CONCATENATE("R8C",'Mapa Riesgos FISCALES'!$O$49),"")</f>
        <v/>
      </c>
      <c r="K23" s="67" t="str">
        <f>IF(AND('Mapa Riesgos FISCALES'!$Y$50="Alta",'Mapa Riesgos FISCALES'!$AA$50="Leve"),CONCATENATE("R8C",'Mapa Riesgos FISCALES'!$O$50),"")</f>
        <v/>
      </c>
      <c r="L23" s="67" t="str">
        <f>IF(AND('Mapa Riesgos FISCALES'!$Y$51="Alta",'Mapa Riesgos FISCALES'!$AA$51="Leve"),CONCATENATE("R8C",'Mapa Riesgos FISCALES'!$O$51),"")</f>
        <v/>
      </c>
      <c r="M23" s="67" t="str">
        <f ca="1">IF(AND('Mapa Riesgos FISCALES'!$Y$52="Alta",'Mapa Riesgos FISCALES'!$AA$52="Leve"),CONCATENATE("R8C",'Mapa Riesgos FISCALES'!$O$52),"")</f>
        <v/>
      </c>
      <c r="N23" s="67" t="str">
        <f>IF(AND('Mapa Riesgos FISCALES'!$Y$53="Alta",'Mapa Riesgos FISCALES'!$AA$53="Leve"),CONCATENATE("R8C",'Mapa Riesgos FISCALES'!$O$53),"")</f>
        <v/>
      </c>
      <c r="O23" s="68" t="str">
        <f>IF(AND('Mapa Riesgos FISCALES'!$Y$54="Alta",'Mapa Riesgos FISCALES'!$AA$54="Leve"),CONCATENATE("R8C",'Mapa Riesgos FISCALES'!$O$54),"")</f>
        <v/>
      </c>
      <c r="P23" s="66" t="str">
        <f ca="1">IF(AND('Mapa Riesgos FISCALES'!$Y$49="Alta",'Mapa Riesgos FISCALES'!$AA$49="Menor"),CONCATENATE("R8C",'Mapa Riesgos FISCALES'!$O$49),"")</f>
        <v/>
      </c>
      <c r="Q23" s="67" t="str">
        <f>IF(AND('Mapa Riesgos FISCALES'!$Y$50="Alta",'Mapa Riesgos FISCALES'!$AA$50="Menor"),CONCATENATE("R8C",'Mapa Riesgos FISCALES'!$O$50),"")</f>
        <v/>
      </c>
      <c r="R23" s="67" t="str">
        <f>IF(AND('Mapa Riesgos FISCALES'!$Y$51="Alta",'Mapa Riesgos FISCALES'!$AA$51="Menor"),CONCATENATE("R8C",'Mapa Riesgos FISCALES'!$O$51),"")</f>
        <v/>
      </c>
      <c r="S23" s="67" t="str">
        <f ca="1">IF(AND('Mapa Riesgos FISCALES'!$Y$52="Alta",'Mapa Riesgos FISCALES'!$AA$52="Menor"),CONCATENATE("R8C",'Mapa Riesgos FISCALES'!$O$52),"")</f>
        <v/>
      </c>
      <c r="T23" s="67" t="str">
        <f>IF(AND('Mapa Riesgos FISCALES'!$Y$53="Alta",'Mapa Riesgos FISCALES'!$AA$53="Menor"),CONCATENATE("R8C",'Mapa Riesgos FISCALES'!$O$53),"")</f>
        <v/>
      </c>
      <c r="U23" s="68" t="str">
        <f>IF(AND('Mapa Riesgos FISCALES'!$Y$54="Alta",'Mapa Riesgos FISCALES'!$AA$54="Menor"),CONCATENATE("R8C",'Mapa Riesgos FISCALES'!$O$54),"")</f>
        <v/>
      </c>
      <c r="V23" s="51" t="str">
        <f ca="1">IF(AND('Mapa Riesgos FISCALES'!$Y$49="Alta",'Mapa Riesgos FISCALES'!$AA$49="Moderado"),CONCATENATE("R8C",'Mapa Riesgos FISCALES'!$O$49),"")</f>
        <v/>
      </c>
      <c r="W23" s="52" t="str">
        <f>IF(AND('Mapa Riesgos FISCALES'!$Y$50="Alta",'Mapa Riesgos FISCALES'!$AA$50="Moderado"),CONCATENATE("R8C",'Mapa Riesgos FISCALES'!$O$50),"")</f>
        <v/>
      </c>
      <c r="X23" s="52" t="str">
        <f>IF(AND('Mapa Riesgos FISCALES'!$Y$51="Alta",'Mapa Riesgos FISCALES'!$AA$51="Moderado"),CONCATENATE("R8C",'Mapa Riesgos FISCALES'!$O$51),"")</f>
        <v/>
      </c>
      <c r="Y23" s="52" t="str">
        <f ca="1">IF(AND('Mapa Riesgos FISCALES'!$Y$52="Alta",'Mapa Riesgos FISCALES'!$AA$52="Moderado"),CONCATENATE("R8C",'Mapa Riesgos FISCALES'!$O$52),"")</f>
        <v/>
      </c>
      <c r="Z23" s="52" t="str">
        <f>IF(AND('Mapa Riesgos FISCALES'!$Y$53="Alta",'Mapa Riesgos FISCALES'!$AA$53="Moderado"),CONCATENATE("R8C",'Mapa Riesgos FISCALES'!$O$53),"")</f>
        <v/>
      </c>
      <c r="AA23" s="53" t="str">
        <f>IF(AND('Mapa Riesgos FISCALES'!$Y$54="Alta",'Mapa Riesgos FISCALES'!$AA$54="Moderado"),CONCATENATE("R8C",'Mapa Riesgos FISCALES'!$O$54),"")</f>
        <v/>
      </c>
      <c r="AB23" s="51" t="str">
        <f ca="1">IF(AND('Mapa Riesgos FISCALES'!$Y$49="Alta",'Mapa Riesgos FISCALES'!$AA$49="Mayor"),CONCATENATE("R8C",'Mapa Riesgos FISCALES'!$O$49),"")</f>
        <v/>
      </c>
      <c r="AC23" s="52" t="str">
        <f>IF(AND('Mapa Riesgos FISCALES'!$Y$50="Alta",'Mapa Riesgos FISCALES'!$AA$50="Mayor"),CONCATENATE("R8C",'Mapa Riesgos FISCALES'!$O$50),"")</f>
        <v/>
      </c>
      <c r="AD23" s="52" t="str">
        <f>IF(AND('Mapa Riesgos FISCALES'!$Y$51="Alta",'Mapa Riesgos FISCALES'!$AA$51="Mayor"),CONCATENATE("R8C",'Mapa Riesgos FISCALES'!$O$51),"")</f>
        <v/>
      </c>
      <c r="AE23" s="52" t="str">
        <f ca="1">IF(AND('Mapa Riesgos FISCALES'!$Y$52="Alta",'Mapa Riesgos FISCALES'!$AA$52="Mayor"),CONCATENATE("R8C",'Mapa Riesgos FISCALES'!$O$52),"")</f>
        <v/>
      </c>
      <c r="AF23" s="52" t="str">
        <f>IF(AND('Mapa Riesgos FISCALES'!$Y$53="Alta",'Mapa Riesgos FISCALES'!$AA$53="Mayor"),CONCATENATE("R8C",'Mapa Riesgos FISCALES'!$O$53),"")</f>
        <v/>
      </c>
      <c r="AG23" s="53" t="str">
        <f>IF(AND('Mapa Riesgos FISCALES'!$Y$54="Alta",'Mapa Riesgos FISCALES'!$AA$54="Mayor"),CONCATENATE("R8C",'Mapa Riesgos FISCALES'!$O$54),"")</f>
        <v/>
      </c>
      <c r="AH23" s="54" t="str">
        <f ca="1">IF(AND('Mapa Riesgos FISCALES'!$Y$49="Alta",'Mapa Riesgos FISCALES'!$AA$49="Catastrófico"),CONCATENATE("R8C",'Mapa Riesgos FISCALES'!$O$49),"")</f>
        <v/>
      </c>
      <c r="AI23" s="55" t="str">
        <f>IF(AND('Mapa Riesgos FISCALES'!$Y$50="Alta",'Mapa Riesgos FISCALES'!$AA$50="Catastrófico"),CONCATENATE("R8C",'Mapa Riesgos FISCALES'!$O$50),"")</f>
        <v/>
      </c>
      <c r="AJ23" s="55" t="str">
        <f>IF(AND('Mapa Riesgos FISCALES'!$Y$51="Alta",'Mapa Riesgos FISCALES'!$AA$51="Catastrófico"),CONCATENATE("R8C",'Mapa Riesgos FISCALES'!$O$51),"")</f>
        <v/>
      </c>
      <c r="AK23" s="55" t="str">
        <f ca="1">IF(AND('Mapa Riesgos FISCALES'!$Y$52="Alta",'Mapa Riesgos FISCALES'!$AA$52="Catastrófico"),CONCATENATE("R8C",'Mapa Riesgos FISCALES'!$O$52),"")</f>
        <v/>
      </c>
      <c r="AL23" s="55" t="str">
        <f>IF(AND('Mapa Riesgos FISCALES'!$Y$53="Alta",'Mapa Riesgos FISCALES'!$AA$53="Catastrófico"),CONCATENATE("R8C",'Mapa Riesgos FISCALES'!$O$53),"")</f>
        <v/>
      </c>
      <c r="AM23" s="56" t="str">
        <f>IF(AND('Mapa Riesgos FISCALES'!$Y$54="Alta",'Mapa Riesgos FISCALES'!$AA$54="Catastrófico"),CONCATENATE("R8C",'Mapa Riesgos FISCALES'!$O$54),"")</f>
        <v/>
      </c>
      <c r="AN23" s="82"/>
      <c r="AO23" s="488"/>
      <c r="AP23" s="489"/>
      <c r="AQ23" s="489"/>
      <c r="AR23" s="489"/>
      <c r="AS23" s="489"/>
      <c r="AT23" s="490"/>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row>
    <row r="24" spans="1:76" ht="15" customHeight="1" x14ac:dyDescent="0.25">
      <c r="A24" s="82"/>
      <c r="B24" s="437"/>
      <c r="C24" s="437"/>
      <c r="D24" s="438"/>
      <c r="E24" s="478"/>
      <c r="F24" s="479"/>
      <c r="G24" s="479"/>
      <c r="H24" s="479"/>
      <c r="I24" s="479"/>
      <c r="J24" s="66" t="str">
        <f>IF(AND('Mapa Riesgos FISCALES'!$Y$55="Alta",'Mapa Riesgos FISCALES'!$AA$55="Leve"),CONCATENATE("R9C",'Mapa Riesgos FISCALES'!$O$55),"")</f>
        <v/>
      </c>
      <c r="K24" s="67" t="str">
        <f>IF(AND('Mapa Riesgos FISCALES'!$Y$56="Alta",'Mapa Riesgos FISCALES'!$AA$56="Leve"),CONCATENATE("R9C",'Mapa Riesgos FISCALES'!$O$56),"")</f>
        <v/>
      </c>
      <c r="L24" s="67" t="str">
        <f>IF(AND('Mapa Riesgos FISCALES'!$Y$57="Alta",'Mapa Riesgos FISCALES'!$AA$57="Leve"),CONCATENATE("R9C",'Mapa Riesgos FISCALES'!$O$57),"")</f>
        <v/>
      </c>
      <c r="M24" s="67" t="str">
        <f>IF(AND('Mapa Riesgos FISCALES'!$Y$58="Alta",'Mapa Riesgos FISCALES'!$AA$58="Leve"),CONCATENATE("R9C",'Mapa Riesgos FISCALES'!$O$58),"")</f>
        <v/>
      </c>
      <c r="N24" s="67" t="str">
        <f>IF(AND('Mapa Riesgos FISCALES'!$Y$59="Alta",'Mapa Riesgos FISCALES'!$AA$59="Leve"),CONCATENATE("R9C",'Mapa Riesgos FISCALES'!$O$59),"")</f>
        <v/>
      </c>
      <c r="O24" s="68" t="str">
        <f>IF(AND('Mapa Riesgos FISCALES'!$Y$60="Alta",'Mapa Riesgos FISCALES'!$AA$60="Leve"),CONCATENATE("R9C",'Mapa Riesgos FISCALES'!$O$60),"")</f>
        <v/>
      </c>
      <c r="P24" s="66" t="str">
        <f>IF(AND('Mapa Riesgos FISCALES'!$Y$55="Alta",'Mapa Riesgos FISCALES'!$AA$55="Menor"),CONCATENATE("R9C",'Mapa Riesgos FISCALES'!$O$55),"")</f>
        <v/>
      </c>
      <c r="Q24" s="67" t="str">
        <f>IF(AND('Mapa Riesgos FISCALES'!$Y$56="Alta",'Mapa Riesgos FISCALES'!$AA$56="Menor"),CONCATENATE("R9C",'Mapa Riesgos FISCALES'!$O$56),"")</f>
        <v/>
      </c>
      <c r="R24" s="67" t="str">
        <f>IF(AND('Mapa Riesgos FISCALES'!$Y$57="Alta",'Mapa Riesgos FISCALES'!$AA$57="Menor"),CONCATENATE("R9C",'Mapa Riesgos FISCALES'!$O$57),"")</f>
        <v/>
      </c>
      <c r="S24" s="67" t="str">
        <f>IF(AND('Mapa Riesgos FISCALES'!$Y$58="Alta",'Mapa Riesgos FISCALES'!$AA$58="Menor"),CONCATENATE("R9C",'Mapa Riesgos FISCALES'!$O$58),"")</f>
        <v/>
      </c>
      <c r="T24" s="67" t="str">
        <f>IF(AND('Mapa Riesgos FISCALES'!$Y$59="Alta",'Mapa Riesgos FISCALES'!$AA$59="Menor"),CONCATENATE("R9C",'Mapa Riesgos FISCALES'!$O$59),"")</f>
        <v/>
      </c>
      <c r="U24" s="68" t="str">
        <f>IF(AND('Mapa Riesgos FISCALES'!$Y$60="Alta",'Mapa Riesgos FISCALES'!$AA$60="Menor"),CONCATENATE("R9C",'Mapa Riesgos FISCALES'!$O$60),"")</f>
        <v/>
      </c>
      <c r="V24" s="51" t="str">
        <f>IF(AND('Mapa Riesgos FISCALES'!$Y$55="Alta",'Mapa Riesgos FISCALES'!$AA$55="Moderado"),CONCATENATE("R9C",'Mapa Riesgos FISCALES'!$O$55),"")</f>
        <v/>
      </c>
      <c r="W24" s="52" t="str">
        <f>IF(AND('Mapa Riesgos FISCALES'!$Y$56="Alta",'Mapa Riesgos FISCALES'!$AA$56="Moderado"),CONCATENATE("R9C",'Mapa Riesgos FISCALES'!$O$56),"")</f>
        <v/>
      </c>
      <c r="X24" s="52" t="str">
        <f>IF(AND('Mapa Riesgos FISCALES'!$Y$57="Alta",'Mapa Riesgos FISCALES'!$AA$57="Moderado"),CONCATENATE("R9C",'Mapa Riesgos FISCALES'!$O$57),"")</f>
        <v/>
      </c>
      <c r="Y24" s="52" t="str">
        <f>IF(AND('Mapa Riesgos FISCALES'!$Y$58="Alta",'Mapa Riesgos FISCALES'!$AA$58="Moderado"),CONCATENATE("R9C",'Mapa Riesgos FISCALES'!$O$58),"")</f>
        <v/>
      </c>
      <c r="Z24" s="52" t="str">
        <f>IF(AND('Mapa Riesgos FISCALES'!$Y$59="Alta",'Mapa Riesgos FISCALES'!$AA$59="Moderado"),CONCATENATE("R9C",'Mapa Riesgos FISCALES'!$O$59),"")</f>
        <v/>
      </c>
      <c r="AA24" s="53" t="str">
        <f>IF(AND('Mapa Riesgos FISCALES'!$Y$60="Alta",'Mapa Riesgos FISCALES'!$AA$60="Moderado"),CONCATENATE("R9C",'Mapa Riesgos FISCALES'!$O$60),"")</f>
        <v/>
      </c>
      <c r="AB24" s="51" t="str">
        <f>IF(AND('Mapa Riesgos FISCALES'!$Y$55="Alta",'Mapa Riesgos FISCALES'!$AA$55="Mayor"),CONCATENATE("R9C",'Mapa Riesgos FISCALES'!$O$55),"")</f>
        <v/>
      </c>
      <c r="AC24" s="52" t="str">
        <f>IF(AND('Mapa Riesgos FISCALES'!$Y$56="Alta",'Mapa Riesgos FISCALES'!$AA$56="Mayor"),CONCATENATE("R9C",'Mapa Riesgos FISCALES'!$O$56),"")</f>
        <v/>
      </c>
      <c r="AD24" s="52" t="str">
        <f>IF(AND('Mapa Riesgos FISCALES'!$Y$57="Alta",'Mapa Riesgos FISCALES'!$AA$57="Mayor"),CONCATENATE("R9C",'Mapa Riesgos FISCALES'!$O$57),"")</f>
        <v/>
      </c>
      <c r="AE24" s="52" t="str">
        <f>IF(AND('Mapa Riesgos FISCALES'!$Y$58="Alta",'Mapa Riesgos FISCALES'!$AA$58="Mayor"),CONCATENATE("R9C",'Mapa Riesgos FISCALES'!$O$58),"")</f>
        <v/>
      </c>
      <c r="AF24" s="52" t="str">
        <f>IF(AND('Mapa Riesgos FISCALES'!$Y$59="Alta",'Mapa Riesgos FISCALES'!$AA$59="Mayor"),CONCATENATE("R9C",'Mapa Riesgos FISCALES'!$O$59),"")</f>
        <v/>
      </c>
      <c r="AG24" s="53" t="str">
        <f>IF(AND('Mapa Riesgos FISCALES'!$Y$60="Alta",'Mapa Riesgos FISCALES'!$AA$60="Mayor"),CONCATENATE("R9C",'Mapa Riesgos FISCALES'!$O$60),"")</f>
        <v/>
      </c>
      <c r="AH24" s="54" t="str">
        <f>IF(AND('Mapa Riesgos FISCALES'!$Y$55="Alta",'Mapa Riesgos FISCALES'!$AA$55="Catastrófico"),CONCATENATE("R9C",'Mapa Riesgos FISCALES'!$O$55),"")</f>
        <v/>
      </c>
      <c r="AI24" s="55" t="str">
        <f>IF(AND('Mapa Riesgos FISCALES'!$Y$56="Alta",'Mapa Riesgos FISCALES'!$AA$56="Catastrófico"),CONCATENATE("R9C",'Mapa Riesgos FISCALES'!$O$56),"")</f>
        <v/>
      </c>
      <c r="AJ24" s="55" t="str">
        <f>IF(AND('Mapa Riesgos FISCALES'!$Y$57="Alta",'Mapa Riesgos FISCALES'!$AA$57="Catastrófico"),CONCATENATE("R9C",'Mapa Riesgos FISCALES'!$O$57),"")</f>
        <v/>
      </c>
      <c r="AK24" s="55" t="str">
        <f>IF(AND('Mapa Riesgos FISCALES'!$Y$58="Alta",'Mapa Riesgos FISCALES'!$AA$58="Catastrófico"),CONCATENATE("R9C",'Mapa Riesgos FISCALES'!$O$58),"")</f>
        <v/>
      </c>
      <c r="AL24" s="55" t="str">
        <f>IF(AND('Mapa Riesgos FISCALES'!$Y$59="Alta",'Mapa Riesgos FISCALES'!$AA$59="Catastrófico"),CONCATENATE("R9C",'Mapa Riesgos FISCALES'!$O$59),"")</f>
        <v/>
      </c>
      <c r="AM24" s="56" t="str">
        <f>IF(AND('Mapa Riesgos FISCALES'!$Y$60="Alta",'Mapa Riesgos FISCALES'!$AA$60="Catastrófico"),CONCATENATE("R9C",'Mapa Riesgos FISCALES'!$O$60),"")</f>
        <v/>
      </c>
      <c r="AN24" s="82"/>
      <c r="AO24" s="488"/>
      <c r="AP24" s="489"/>
      <c r="AQ24" s="489"/>
      <c r="AR24" s="489"/>
      <c r="AS24" s="489"/>
      <c r="AT24" s="490"/>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row>
    <row r="25" spans="1:76" ht="15.75" customHeight="1" thickBot="1" x14ac:dyDescent="0.3">
      <c r="A25" s="82"/>
      <c r="B25" s="437"/>
      <c r="C25" s="437"/>
      <c r="D25" s="438"/>
      <c r="E25" s="481"/>
      <c r="F25" s="482"/>
      <c r="G25" s="482"/>
      <c r="H25" s="482"/>
      <c r="I25" s="482"/>
      <c r="J25" s="69" t="str">
        <f>IF(AND('Mapa Riesgos FISCALES'!$Y$61="Alta",'Mapa Riesgos FISCALES'!$AA$61="Leve"),CONCATENATE("R10C",'Mapa Riesgos FISCALES'!$O$61),"")</f>
        <v/>
      </c>
      <c r="K25" s="70" t="str">
        <f>IF(AND('Mapa Riesgos FISCALES'!$Y$62="Alta",'Mapa Riesgos FISCALES'!$AA$62="Leve"),CONCATENATE("R10C",'Mapa Riesgos FISCALES'!$O$62),"")</f>
        <v/>
      </c>
      <c r="L25" s="70" t="str">
        <f>IF(AND('Mapa Riesgos FISCALES'!$Y$63="Alta",'Mapa Riesgos FISCALES'!$AA$63="Leve"),CONCATENATE("R10C",'Mapa Riesgos FISCALES'!$O$63),"")</f>
        <v/>
      </c>
      <c r="M25" s="70" t="str">
        <f>IF(AND('Mapa Riesgos FISCALES'!$Y$64="Alta",'Mapa Riesgos FISCALES'!$AA$64="Leve"),CONCATENATE("R10C",'Mapa Riesgos FISCALES'!$O$64),"")</f>
        <v/>
      </c>
      <c r="N25" s="70" t="str">
        <f>IF(AND('Mapa Riesgos FISCALES'!$Y$65="Alta",'Mapa Riesgos FISCALES'!$AA$65="Leve"),CONCATENATE("R10C",'Mapa Riesgos FISCALES'!$O$65),"")</f>
        <v/>
      </c>
      <c r="O25" s="71" t="str">
        <f>IF(AND('Mapa Riesgos FISCALES'!$Y$66="Alta",'Mapa Riesgos FISCALES'!$AA$66="Leve"),CONCATENATE("R10C",'Mapa Riesgos FISCALES'!$O$66),"")</f>
        <v/>
      </c>
      <c r="P25" s="69" t="str">
        <f>IF(AND('Mapa Riesgos FISCALES'!$Y$61="Alta",'Mapa Riesgos FISCALES'!$AA$61="Menor"),CONCATENATE("R10C",'Mapa Riesgos FISCALES'!$O$61),"")</f>
        <v/>
      </c>
      <c r="Q25" s="70" t="str">
        <f>IF(AND('Mapa Riesgos FISCALES'!$Y$62="Alta",'Mapa Riesgos FISCALES'!$AA$62="Menor"),CONCATENATE("R10C",'Mapa Riesgos FISCALES'!$O$62),"")</f>
        <v/>
      </c>
      <c r="R25" s="70" t="str">
        <f>IF(AND('Mapa Riesgos FISCALES'!$Y$63="Alta",'Mapa Riesgos FISCALES'!$AA$63="Menor"),CONCATENATE("R10C",'Mapa Riesgos FISCALES'!$O$63),"")</f>
        <v/>
      </c>
      <c r="S25" s="70" t="str">
        <f>IF(AND('Mapa Riesgos FISCALES'!$Y$64="Alta",'Mapa Riesgos FISCALES'!$AA$64="Menor"),CONCATENATE("R10C",'Mapa Riesgos FISCALES'!$O$64),"")</f>
        <v/>
      </c>
      <c r="T25" s="70" t="str">
        <f>IF(AND('Mapa Riesgos FISCALES'!$Y$65="Alta",'Mapa Riesgos FISCALES'!$AA$65="Menor"),CONCATENATE("R10C",'Mapa Riesgos FISCALES'!$O$65),"")</f>
        <v/>
      </c>
      <c r="U25" s="71" t="str">
        <f>IF(AND('Mapa Riesgos FISCALES'!$Y$66="Alta",'Mapa Riesgos FISCALES'!$AA$66="Menor"),CONCATENATE("R10C",'Mapa Riesgos FISCALES'!$O$66),"")</f>
        <v/>
      </c>
      <c r="V25" s="57" t="str">
        <f>IF(AND('Mapa Riesgos FISCALES'!$Y$61="Alta",'Mapa Riesgos FISCALES'!$AA$61="Moderado"),CONCATENATE("R10C",'Mapa Riesgos FISCALES'!$O$61),"")</f>
        <v/>
      </c>
      <c r="W25" s="58" t="str">
        <f>IF(AND('Mapa Riesgos FISCALES'!$Y$62="Alta",'Mapa Riesgos FISCALES'!$AA$62="Moderado"),CONCATENATE("R10C",'Mapa Riesgos FISCALES'!$O$62),"")</f>
        <v/>
      </c>
      <c r="X25" s="58" t="str">
        <f>IF(AND('Mapa Riesgos FISCALES'!$Y$63="Alta",'Mapa Riesgos FISCALES'!$AA$63="Moderado"),CONCATENATE("R10C",'Mapa Riesgos FISCALES'!$O$63),"")</f>
        <v/>
      </c>
      <c r="Y25" s="58" t="str">
        <f>IF(AND('Mapa Riesgos FISCALES'!$Y$64="Alta",'Mapa Riesgos FISCALES'!$AA$64="Moderado"),CONCATENATE("R10C",'Mapa Riesgos FISCALES'!$O$64),"")</f>
        <v/>
      </c>
      <c r="Z25" s="58" t="str">
        <f>IF(AND('Mapa Riesgos FISCALES'!$Y$65="Alta",'Mapa Riesgos FISCALES'!$AA$65="Moderado"),CONCATENATE("R10C",'Mapa Riesgos FISCALES'!$O$65),"")</f>
        <v/>
      </c>
      <c r="AA25" s="59" t="str">
        <f>IF(AND('Mapa Riesgos FISCALES'!$Y$66="Alta",'Mapa Riesgos FISCALES'!$AA$66="Moderado"),CONCATENATE("R10C",'Mapa Riesgos FISCALES'!$O$66),"")</f>
        <v/>
      </c>
      <c r="AB25" s="57" t="str">
        <f>IF(AND('Mapa Riesgos FISCALES'!$Y$61="Alta",'Mapa Riesgos FISCALES'!$AA$61="Mayor"),CONCATENATE("R10C",'Mapa Riesgos FISCALES'!$O$61),"")</f>
        <v/>
      </c>
      <c r="AC25" s="58" t="str">
        <f>IF(AND('Mapa Riesgos FISCALES'!$Y$62="Alta",'Mapa Riesgos FISCALES'!$AA$62="Mayor"),CONCATENATE("R10C",'Mapa Riesgos FISCALES'!$O$62),"")</f>
        <v/>
      </c>
      <c r="AD25" s="58" t="str">
        <f>IF(AND('Mapa Riesgos FISCALES'!$Y$63="Alta",'Mapa Riesgos FISCALES'!$AA$63="Mayor"),CONCATENATE("R10C",'Mapa Riesgos FISCALES'!$O$63),"")</f>
        <v/>
      </c>
      <c r="AE25" s="58" t="str">
        <f>IF(AND('Mapa Riesgos FISCALES'!$Y$64="Alta",'Mapa Riesgos FISCALES'!$AA$64="Mayor"),CONCATENATE("R10C",'Mapa Riesgos FISCALES'!$O$64),"")</f>
        <v/>
      </c>
      <c r="AF25" s="58" t="str">
        <f>IF(AND('Mapa Riesgos FISCALES'!$Y$65="Alta",'Mapa Riesgos FISCALES'!$AA$65="Mayor"),CONCATENATE("R10C",'Mapa Riesgos FISCALES'!$O$65),"")</f>
        <v/>
      </c>
      <c r="AG25" s="59" t="str">
        <f>IF(AND('Mapa Riesgos FISCALES'!$Y$66="Alta",'Mapa Riesgos FISCALES'!$AA$66="Mayor"),CONCATENATE("R10C",'Mapa Riesgos FISCALES'!$O$66),"")</f>
        <v/>
      </c>
      <c r="AH25" s="60" t="str">
        <f>IF(AND('Mapa Riesgos FISCALES'!$Y$61="Alta",'Mapa Riesgos FISCALES'!$AA$61="Catastrófico"),CONCATENATE("R10C",'Mapa Riesgos FISCALES'!$O$61),"")</f>
        <v/>
      </c>
      <c r="AI25" s="61" t="str">
        <f>IF(AND('Mapa Riesgos FISCALES'!$Y$62="Alta",'Mapa Riesgos FISCALES'!$AA$62="Catastrófico"),CONCATENATE("R10C",'Mapa Riesgos FISCALES'!$O$62),"")</f>
        <v/>
      </c>
      <c r="AJ25" s="61" t="str">
        <f>IF(AND('Mapa Riesgos FISCALES'!$Y$63="Alta",'Mapa Riesgos FISCALES'!$AA$63="Catastrófico"),CONCATENATE("R10C",'Mapa Riesgos FISCALES'!$O$63),"")</f>
        <v/>
      </c>
      <c r="AK25" s="61" t="str">
        <f>IF(AND('Mapa Riesgos FISCALES'!$Y$64="Alta",'Mapa Riesgos FISCALES'!$AA$64="Catastrófico"),CONCATENATE("R10C",'Mapa Riesgos FISCALES'!$O$64),"")</f>
        <v/>
      </c>
      <c r="AL25" s="61" t="str">
        <f>IF(AND('Mapa Riesgos FISCALES'!$Y$65="Alta",'Mapa Riesgos FISCALES'!$AA$65="Catastrófico"),CONCATENATE("R10C",'Mapa Riesgos FISCALES'!$O$65),"")</f>
        <v/>
      </c>
      <c r="AM25" s="62" t="str">
        <f>IF(AND('Mapa Riesgos FISCALES'!$Y$66="Alta",'Mapa Riesgos FISCALES'!$AA$66="Catastrófico"),CONCATENATE("R10C",'Mapa Riesgos FISCALES'!$O$66),"")</f>
        <v/>
      </c>
      <c r="AN25" s="82"/>
      <c r="AO25" s="491"/>
      <c r="AP25" s="492"/>
      <c r="AQ25" s="492"/>
      <c r="AR25" s="492"/>
      <c r="AS25" s="492"/>
      <c r="AT25" s="493"/>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row>
    <row r="26" spans="1:76" ht="15" customHeight="1" x14ac:dyDescent="0.25">
      <c r="A26" s="82"/>
      <c r="B26" s="437"/>
      <c r="C26" s="437"/>
      <c r="D26" s="438"/>
      <c r="E26" s="475" t="s">
        <v>116</v>
      </c>
      <c r="F26" s="476"/>
      <c r="G26" s="476"/>
      <c r="H26" s="476"/>
      <c r="I26" s="477"/>
      <c r="J26" s="63" t="str">
        <f ca="1">IF(AND('Mapa Riesgos FISCALES'!$Y$10="Media",'Mapa Riesgos FISCALES'!$AA$10="Leve"),CONCATENATE("R1C",'Mapa Riesgos FISCALES'!$O$10),"")</f>
        <v/>
      </c>
      <c r="K26" s="64" t="str">
        <f>IF(AND('Mapa Riesgos FISCALES'!$Y$11="Media",'Mapa Riesgos FISCALES'!$AA$11="Leve"),CONCATENATE("R1C",'Mapa Riesgos FISCALES'!$O$11),"")</f>
        <v/>
      </c>
      <c r="L26" s="64" t="str">
        <f>IF(AND('Mapa Riesgos FISCALES'!$Y$12="Media",'Mapa Riesgos FISCALES'!$AA$12="Leve"),CONCATENATE("R1C",'Mapa Riesgos FISCALES'!$O$12),"")</f>
        <v/>
      </c>
      <c r="M26" s="64" t="str">
        <f>IF(AND('Mapa Riesgos FISCALES'!$Y$13="Media",'Mapa Riesgos FISCALES'!$AA$13="Leve"),CONCATENATE("R1C",'Mapa Riesgos FISCALES'!$O$13),"")</f>
        <v/>
      </c>
      <c r="N26" s="64" t="str">
        <f>IF(AND('Mapa Riesgos FISCALES'!$Y$14="Media",'Mapa Riesgos FISCALES'!$AA$14="Leve"),CONCATENATE("R1C",'Mapa Riesgos FISCALES'!$O$14),"")</f>
        <v/>
      </c>
      <c r="O26" s="65" t="str">
        <f>IF(AND('Mapa Riesgos FISCALES'!$Y$15="Media",'Mapa Riesgos FISCALES'!$AA$15="Leve"),CONCATENATE("R1C",'Mapa Riesgos FISCALES'!$O$15),"")</f>
        <v/>
      </c>
      <c r="P26" s="63" t="str">
        <f ca="1">IF(AND('Mapa Riesgos FISCALES'!$Y$10="Media",'Mapa Riesgos FISCALES'!$AA$10="Menor"),CONCATENATE("R1C",'Mapa Riesgos FISCALES'!$O$10),"")</f>
        <v/>
      </c>
      <c r="Q26" s="64" t="str">
        <f>IF(AND('Mapa Riesgos FISCALES'!$Y$11="Media",'Mapa Riesgos FISCALES'!$AA$11="Menor"),CONCATENATE("R1C",'Mapa Riesgos FISCALES'!$O$11),"")</f>
        <v/>
      </c>
      <c r="R26" s="64" t="str">
        <f>IF(AND('Mapa Riesgos FISCALES'!$Y$12="Media",'Mapa Riesgos FISCALES'!$AA$12="Menor"),CONCATENATE("R1C",'Mapa Riesgos FISCALES'!$O$12),"")</f>
        <v/>
      </c>
      <c r="S26" s="64" t="str">
        <f>IF(AND('Mapa Riesgos FISCALES'!$Y$13="Media",'Mapa Riesgos FISCALES'!$AA$13="Menor"),CONCATENATE("R1C",'Mapa Riesgos FISCALES'!$O$13),"")</f>
        <v/>
      </c>
      <c r="T26" s="64" t="str">
        <f>IF(AND('Mapa Riesgos FISCALES'!$Y$14="Media",'Mapa Riesgos FISCALES'!$AA$14="Menor"),CONCATENATE("R1C",'Mapa Riesgos FISCALES'!$O$14),"")</f>
        <v/>
      </c>
      <c r="U26" s="65" t="str">
        <f>IF(AND('Mapa Riesgos FISCALES'!$Y$15="Media",'Mapa Riesgos FISCALES'!$AA$15="Menor"),CONCATENATE("R1C",'Mapa Riesgos FISCALES'!$O$15),"")</f>
        <v/>
      </c>
      <c r="V26" s="63" t="str">
        <f ca="1">IF(AND('Mapa Riesgos FISCALES'!$Y$10="Media",'Mapa Riesgos FISCALES'!$AA$10="Moderado"),CONCATENATE("R1C",'Mapa Riesgos FISCALES'!$O$10),"")</f>
        <v/>
      </c>
      <c r="W26" s="64" t="str">
        <f>IF(AND('Mapa Riesgos FISCALES'!$Y$11="Media",'Mapa Riesgos FISCALES'!$AA$11="Moderado"),CONCATENATE("R1C",'Mapa Riesgos FISCALES'!$O$11),"")</f>
        <v/>
      </c>
      <c r="X26" s="64" t="str">
        <f>IF(AND('Mapa Riesgos FISCALES'!$Y$12="Media",'Mapa Riesgos FISCALES'!$AA$12="Moderado"),CONCATENATE("R1C",'Mapa Riesgos FISCALES'!$O$12),"")</f>
        <v/>
      </c>
      <c r="Y26" s="64" t="str">
        <f>IF(AND('Mapa Riesgos FISCALES'!$Y$13="Media",'Mapa Riesgos FISCALES'!$AA$13="Moderado"),CONCATENATE("R1C",'Mapa Riesgos FISCALES'!$O$13),"")</f>
        <v/>
      </c>
      <c r="Z26" s="64" t="str">
        <f>IF(AND('Mapa Riesgos FISCALES'!$Y$14="Media",'Mapa Riesgos FISCALES'!$AA$14="Moderado"),CONCATENATE("R1C",'Mapa Riesgos FISCALES'!$O$14),"")</f>
        <v/>
      </c>
      <c r="AA26" s="65" t="str">
        <f>IF(AND('Mapa Riesgos FISCALES'!$Y$15="Media",'Mapa Riesgos FISCALES'!$AA$15="Moderado"),CONCATENATE("R1C",'Mapa Riesgos FISCALES'!$O$15),"")</f>
        <v/>
      </c>
      <c r="AB26" s="45" t="str">
        <f ca="1">IF(AND('Mapa Riesgos FISCALES'!$Y$10="Media",'Mapa Riesgos FISCALES'!$AA$10="Mayor"),CONCATENATE("R1C",'Mapa Riesgos FISCALES'!$O$10),"")</f>
        <v/>
      </c>
      <c r="AC26" s="46" t="str">
        <f>IF(AND('Mapa Riesgos FISCALES'!$Y$11="Media",'Mapa Riesgos FISCALES'!$AA$11="Mayor"),CONCATENATE("R1C",'Mapa Riesgos FISCALES'!$O$11),"")</f>
        <v/>
      </c>
      <c r="AD26" s="46" t="str">
        <f>IF(AND('Mapa Riesgos FISCALES'!$Y$12="Media",'Mapa Riesgos FISCALES'!$AA$12="Mayor"),CONCATENATE("R1C",'Mapa Riesgos FISCALES'!$O$12),"")</f>
        <v/>
      </c>
      <c r="AE26" s="46" t="str">
        <f>IF(AND('Mapa Riesgos FISCALES'!$Y$13="Media",'Mapa Riesgos FISCALES'!$AA$13="Mayor"),CONCATENATE("R1C",'Mapa Riesgos FISCALES'!$O$13),"")</f>
        <v/>
      </c>
      <c r="AF26" s="46" t="str">
        <f>IF(AND('Mapa Riesgos FISCALES'!$Y$14="Media",'Mapa Riesgos FISCALES'!$AA$14="Mayor"),CONCATENATE("R1C",'Mapa Riesgos FISCALES'!$O$14),"")</f>
        <v/>
      </c>
      <c r="AG26" s="47" t="str">
        <f>IF(AND('Mapa Riesgos FISCALES'!$Y$15="Media",'Mapa Riesgos FISCALES'!$AA$15="Mayor"),CONCATENATE("R1C",'Mapa Riesgos FISCALES'!$O$15),"")</f>
        <v/>
      </c>
      <c r="AH26" s="48" t="str">
        <f ca="1">IF(AND('Mapa Riesgos FISCALES'!$Y$10="Media",'Mapa Riesgos FISCALES'!$AA$10="Catastrófico"),CONCATENATE("R1C",'Mapa Riesgos FISCALES'!$O$10),"")</f>
        <v/>
      </c>
      <c r="AI26" s="49" t="str">
        <f>IF(AND('Mapa Riesgos FISCALES'!$Y$11="Media",'Mapa Riesgos FISCALES'!$AA$11="Catastrófico"),CONCATENATE("R1C",'Mapa Riesgos FISCALES'!$O$11),"")</f>
        <v/>
      </c>
      <c r="AJ26" s="49" t="str">
        <f>IF(AND('Mapa Riesgos FISCALES'!$Y$12="Media",'Mapa Riesgos FISCALES'!$AA$12="Catastrófico"),CONCATENATE("R1C",'Mapa Riesgos FISCALES'!$O$12),"")</f>
        <v/>
      </c>
      <c r="AK26" s="49" t="str">
        <f>IF(AND('Mapa Riesgos FISCALES'!$Y$13="Media",'Mapa Riesgos FISCALES'!$AA$13="Catastrófico"),CONCATENATE("R1C",'Mapa Riesgos FISCALES'!$O$13),"")</f>
        <v/>
      </c>
      <c r="AL26" s="49" t="str">
        <f>IF(AND('Mapa Riesgos FISCALES'!$Y$14="Media",'Mapa Riesgos FISCALES'!$AA$14="Catastrófico"),CONCATENATE("R1C",'Mapa Riesgos FISCALES'!$O$14),"")</f>
        <v/>
      </c>
      <c r="AM26" s="50" t="str">
        <f>IF(AND('Mapa Riesgos FISCALES'!$Y$15="Media",'Mapa Riesgos FISCALES'!$AA$15="Catastrófico"),CONCATENATE("R1C",'Mapa Riesgos FISCALES'!$O$15),"")</f>
        <v/>
      </c>
      <c r="AN26" s="82"/>
      <c r="AO26" s="515" t="s">
        <v>80</v>
      </c>
      <c r="AP26" s="516"/>
      <c r="AQ26" s="516"/>
      <c r="AR26" s="516"/>
      <c r="AS26" s="516"/>
      <c r="AT26" s="517"/>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row>
    <row r="27" spans="1:76" ht="15" customHeight="1" x14ac:dyDescent="0.25">
      <c r="A27" s="82"/>
      <c r="B27" s="437"/>
      <c r="C27" s="437"/>
      <c r="D27" s="438"/>
      <c r="E27" s="494"/>
      <c r="F27" s="479"/>
      <c r="G27" s="479"/>
      <c r="H27" s="479"/>
      <c r="I27" s="480"/>
      <c r="J27" s="66" t="str">
        <f ca="1">IF(AND('Mapa Riesgos FISCALES'!$Y$16="Media",'Mapa Riesgos FISCALES'!$AA$16="Leve"),CONCATENATE("R2C",'Mapa Riesgos FISCALES'!$O$16),"")</f>
        <v/>
      </c>
      <c r="K27" s="67" t="str">
        <f>IF(AND('Mapa Riesgos FISCALES'!$Y$17="Media",'Mapa Riesgos FISCALES'!$AA$17="Leve"),CONCATENATE("R2C",'Mapa Riesgos FISCALES'!$O$17),"")</f>
        <v/>
      </c>
      <c r="L27" s="67" t="str">
        <f>IF(AND('Mapa Riesgos FISCALES'!$Y$18="Media",'Mapa Riesgos FISCALES'!$AA$18="Leve"),CONCATENATE("R2C",'Mapa Riesgos FISCALES'!$O$18),"")</f>
        <v/>
      </c>
      <c r="M27" s="67" t="str">
        <f>IF(AND('Mapa Riesgos FISCALES'!$Y$19="Media",'Mapa Riesgos FISCALES'!$AA$19="Leve"),CONCATENATE("R2C",'Mapa Riesgos FISCALES'!$O$19),"")</f>
        <v/>
      </c>
      <c r="N27" s="67" t="str">
        <f>IF(AND('Mapa Riesgos FISCALES'!$Y$20="Media",'Mapa Riesgos FISCALES'!$AA$20="Leve"),CONCATENATE("R2C",'Mapa Riesgos FISCALES'!$O$20),"")</f>
        <v/>
      </c>
      <c r="O27" s="68" t="str">
        <f>IF(AND('Mapa Riesgos FISCALES'!$Y$21="Media",'Mapa Riesgos FISCALES'!$AA$21="Leve"),CONCATENATE("R2C",'Mapa Riesgos FISCALES'!$O$21),"")</f>
        <v/>
      </c>
      <c r="P27" s="66" t="str">
        <f ca="1">IF(AND('Mapa Riesgos FISCALES'!$Y$16="Media",'Mapa Riesgos FISCALES'!$AA$16="Menor"),CONCATENATE("R2C",'Mapa Riesgos FISCALES'!$O$16),"")</f>
        <v/>
      </c>
      <c r="Q27" s="67" t="str">
        <f>IF(AND('Mapa Riesgos FISCALES'!$Y$17="Media",'Mapa Riesgos FISCALES'!$AA$17="Menor"),CONCATENATE("R2C",'Mapa Riesgos FISCALES'!$O$17),"")</f>
        <v/>
      </c>
      <c r="R27" s="67" t="str">
        <f>IF(AND('Mapa Riesgos FISCALES'!$Y$18="Media",'Mapa Riesgos FISCALES'!$AA$18="Menor"),CONCATENATE("R2C",'Mapa Riesgos FISCALES'!$O$18),"")</f>
        <v/>
      </c>
      <c r="S27" s="67" t="str">
        <f>IF(AND('Mapa Riesgos FISCALES'!$Y$19="Media",'Mapa Riesgos FISCALES'!$AA$19="Menor"),CONCATENATE("R2C",'Mapa Riesgos FISCALES'!$O$19),"")</f>
        <v/>
      </c>
      <c r="T27" s="67" t="str">
        <f>IF(AND('Mapa Riesgos FISCALES'!$Y$20="Media",'Mapa Riesgos FISCALES'!$AA$20="Menor"),CONCATENATE("R2C",'Mapa Riesgos FISCALES'!$O$20),"")</f>
        <v/>
      </c>
      <c r="U27" s="68" t="str">
        <f>IF(AND('Mapa Riesgos FISCALES'!$Y$21="Media",'Mapa Riesgos FISCALES'!$AA$21="Menor"),CONCATENATE("R2C",'Mapa Riesgos FISCALES'!$O$21),"")</f>
        <v/>
      </c>
      <c r="V27" s="66" t="str">
        <f ca="1">IF(AND('Mapa Riesgos FISCALES'!$Y$16="Media",'Mapa Riesgos FISCALES'!$AA$16="Moderado"),CONCATENATE("R2C",'Mapa Riesgos FISCALES'!$O$16),"")</f>
        <v/>
      </c>
      <c r="W27" s="67" t="str">
        <f>IF(AND('Mapa Riesgos FISCALES'!$Y$17="Media",'Mapa Riesgos FISCALES'!$AA$17="Moderado"),CONCATENATE("R2C",'Mapa Riesgos FISCALES'!$O$17),"")</f>
        <v/>
      </c>
      <c r="X27" s="67" t="str">
        <f>IF(AND('Mapa Riesgos FISCALES'!$Y$18="Media",'Mapa Riesgos FISCALES'!$AA$18="Moderado"),CONCATENATE("R2C",'Mapa Riesgos FISCALES'!$O$18),"")</f>
        <v/>
      </c>
      <c r="Y27" s="67" t="str">
        <f>IF(AND('Mapa Riesgos FISCALES'!$Y$19="Media",'Mapa Riesgos FISCALES'!$AA$19="Moderado"),CONCATENATE("R2C",'Mapa Riesgos FISCALES'!$O$19),"")</f>
        <v/>
      </c>
      <c r="Z27" s="67" t="str">
        <f>IF(AND('Mapa Riesgos FISCALES'!$Y$20="Media",'Mapa Riesgos FISCALES'!$AA$20="Moderado"),CONCATENATE("R2C",'Mapa Riesgos FISCALES'!$O$20),"")</f>
        <v/>
      </c>
      <c r="AA27" s="68" t="str">
        <f>IF(AND('Mapa Riesgos FISCALES'!$Y$21="Media",'Mapa Riesgos FISCALES'!$AA$21="Moderado"),CONCATENATE("R2C",'Mapa Riesgos FISCALES'!$O$21),"")</f>
        <v/>
      </c>
      <c r="AB27" s="51" t="str">
        <f ca="1">IF(AND('Mapa Riesgos FISCALES'!$Y$16="Media",'Mapa Riesgos FISCALES'!$AA$16="Mayor"),CONCATENATE("R2C",'Mapa Riesgos FISCALES'!$O$16),"")</f>
        <v/>
      </c>
      <c r="AC27" s="52" t="str">
        <f>IF(AND('Mapa Riesgos FISCALES'!$Y$17="Media",'Mapa Riesgos FISCALES'!$AA$17="Mayor"),CONCATENATE("R2C",'Mapa Riesgos FISCALES'!$O$17),"")</f>
        <v/>
      </c>
      <c r="AD27" s="52" t="str">
        <f>IF(AND('Mapa Riesgos FISCALES'!$Y$18="Media",'Mapa Riesgos FISCALES'!$AA$18="Mayor"),CONCATENATE("R2C",'Mapa Riesgos FISCALES'!$O$18),"")</f>
        <v/>
      </c>
      <c r="AE27" s="52" t="str">
        <f>IF(AND('Mapa Riesgos FISCALES'!$Y$19="Media",'Mapa Riesgos FISCALES'!$AA$19="Mayor"),CONCATENATE("R2C",'Mapa Riesgos FISCALES'!$O$19),"")</f>
        <v/>
      </c>
      <c r="AF27" s="52" t="str">
        <f>IF(AND('Mapa Riesgos FISCALES'!$Y$20="Media",'Mapa Riesgos FISCALES'!$AA$20="Mayor"),CONCATENATE("R2C",'Mapa Riesgos FISCALES'!$O$20),"")</f>
        <v/>
      </c>
      <c r="AG27" s="53" t="str">
        <f>IF(AND('Mapa Riesgos FISCALES'!$Y$21="Media",'Mapa Riesgos FISCALES'!$AA$21="Mayor"),CONCATENATE("R2C",'Mapa Riesgos FISCALES'!$O$21),"")</f>
        <v/>
      </c>
      <c r="AH27" s="54" t="str">
        <f ca="1">IF(AND('Mapa Riesgos FISCALES'!$Y$16="Media",'Mapa Riesgos FISCALES'!$AA$16="Catastrófico"),CONCATENATE("R2C",'Mapa Riesgos FISCALES'!$O$16),"")</f>
        <v/>
      </c>
      <c r="AI27" s="55" t="str">
        <f>IF(AND('Mapa Riesgos FISCALES'!$Y$17="Media",'Mapa Riesgos FISCALES'!$AA$17="Catastrófico"),CONCATENATE("R2C",'Mapa Riesgos FISCALES'!$O$17),"")</f>
        <v/>
      </c>
      <c r="AJ27" s="55" t="str">
        <f>IF(AND('Mapa Riesgos FISCALES'!$Y$18="Media",'Mapa Riesgos FISCALES'!$AA$18="Catastrófico"),CONCATENATE("R2C",'Mapa Riesgos FISCALES'!$O$18),"")</f>
        <v/>
      </c>
      <c r="AK27" s="55" t="str">
        <f>IF(AND('Mapa Riesgos FISCALES'!$Y$19="Media",'Mapa Riesgos FISCALES'!$AA$19="Catastrófico"),CONCATENATE("R2C",'Mapa Riesgos FISCALES'!$O$19),"")</f>
        <v/>
      </c>
      <c r="AL27" s="55" t="str">
        <f>IF(AND('Mapa Riesgos FISCALES'!$Y$20="Media",'Mapa Riesgos FISCALES'!$AA$20="Catastrófico"),CONCATENATE("R2C",'Mapa Riesgos FISCALES'!$O$20),"")</f>
        <v/>
      </c>
      <c r="AM27" s="56" t="str">
        <f>IF(AND('Mapa Riesgos FISCALES'!$Y$21="Media",'Mapa Riesgos FISCALES'!$AA$21="Catastrófico"),CONCATENATE("R2C",'Mapa Riesgos FISCALES'!$O$21),"")</f>
        <v/>
      </c>
      <c r="AN27" s="82"/>
      <c r="AO27" s="518"/>
      <c r="AP27" s="519"/>
      <c r="AQ27" s="519"/>
      <c r="AR27" s="519"/>
      <c r="AS27" s="519"/>
      <c r="AT27" s="520"/>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row>
    <row r="28" spans="1:76" ht="15" customHeight="1" x14ac:dyDescent="0.25">
      <c r="A28" s="82"/>
      <c r="B28" s="437"/>
      <c r="C28" s="437"/>
      <c r="D28" s="438"/>
      <c r="E28" s="478"/>
      <c r="F28" s="479"/>
      <c r="G28" s="479"/>
      <c r="H28" s="479"/>
      <c r="I28" s="480"/>
      <c r="J28" s="66" t="str">
        <f ca="1">IF(AND('Mapa Riesgos FISCALES'!$Y$22="Media",'Mapa Riesgos FISCALES'!$AA$22="Leve"),CONCATENATE("R3C",'Mapa Riesgos FISCALES'!$O$22),"")</f>
        <v/>
      </c>
      <c r="K28" s="67" t="str">
        <f>IF(AND('Mapa Riesgos FISCALES'!$Y$23="Media",'Mapa Riesgos FISCALES'!$AA$23="Leve"),CONCATENATE("R3C",'Mapa Riesgos FISCALES'!$O$23),"")</f>
        <v/>
      </c>
      <c r="L28" s="67" t="str">
        <f>IF(AND('Mapa Riesgos FISCALES'!$Y$24="Media",'Mapa Riesgos FISCALES'!$AA$24="Leve"),CONCATENATE("R3C",'Mapa Riesgos FISCALES'!$O$24),"")</f>
        <v/>
      </c>
      <c r="M28" s="67" t="str">
        <f>IF(AND('Mapa Riesgos FISCALES'!$Y$25="Media",'Mapa Riesgos FISCALES'!$AA$25="Leve"),CONCATENATE("R3C",'Mapa Riesgos FISCALES'!$O$25),"")</f>
        <v/>
      </c>
      <c r="N28" s="67" t="str">
        <f>IF(AND('Mapa Riesgos FISCALES'!$Y$26="Media",'Mapa Riesgos FISCALES'!$AA$26="Leve"),CONCATENATE("R3C",'Mapa Riesgos FISCALES'!$O$26),"")</f>
        <v/>
      </c>
      <c r="O28" s="68" t="str">
        <f>IF(AND('Mapa Riesgos FISCALES'!$Y$27="Media",'Mapa Riesgos FISCALES'!$AA$27="Leve"),CONCATENATE("R3C",'Mapa Riesgos FISCALES'!$O$27),"")</f>
        <v/>
      </c>
      <c r="P28" s="66" t="str">
        <f ca="1">IF(AND('Mapa Riesgos FISCALES'!$Y$22="Media",'Mapa Riesgos FISCALES'!$AA$22="Menor"),CONCATENATE("R3C",'Mapa Riesgos FISCALES'!$O$22),"")</f>
        <v/>
      </c>
      <c r="Q28" s="67" t="str">
        <f>IF(AND('Mapa Riesgos FISCALES'!$Y$23="Media",'Mapa Riesgos FISCALES'!$AA$23="Menor"),CONCATENATE("R3C",'Mapa Riesgos FISCALES'!$O$23),"")</f>
        <v/>
      </c>
      <c r="R28" s="67" t="str">
        <f>IF(AND('Mapa Riesgos FISCALES'!$Y$24="Media",'Mapa Riesgos FISCALES'!$AA$24="Menor"),CONCATENATE("R3C",'Mapa Riesgos FISCALES'!$O$24),"")</f>
        <v/>
      </c>
      <c r="S28" s="67" t="str">
        <f>IF(AND('Mapa Riesgos FISCALES'!$Y$25="Media",'Mapa Riesgos FISCALES'!$AA$25="Menor"),CONCATENATE("R3C",'Mapa Riesgos FISCALES'!$O$25),"")</f>
        <v/>
      </c>
      <c r="T28" s="67" t="str">
        <f>IF(AND('Mapa Riesgos FISCALES'!$Y$26="Media",'Mapa Riesgos FISCALES'!$AA$26="Menor"),CONCATENATE("R3C",'Mapa Riesgos FISCALES'!$O$26),"")</f>
        <v/>
      </c>
      <c r="U28" s="68" t="str">
        <f>IF(AND('Mapa Riesgos FISCALES'!$Y$27="Media",'Mapa Riesgos FISCALES'!$AA$27="Menor"),CONCATENATE("R3C",'Mapa Riesgos FISCALES'!$O$27),"")</f>
        <v/>
      </c>
      <c r="V28" s="66" t="str">
        <f ca="1">IF(AND('Mapa Riesgos FISCALES'!$Y$22="Media",'Mapa Riesgos FISCALES'!$AA$22="Moderado"),CONCATENATE("R3C",'Mapa Riesgos FISCALES'!$O$22),"")</f>
        <v>R3C1</v>
      </c>
      <c r="W28" s="67" t="str">
        <f>IF(AND('Mapa Riesgos FISCALES'!$Y$23="Media",'Mapa Riesgos FISCALES'!$AA$23="Moderado"),CONCATENATE("R3C",'Mapa Riesgos FISCALES'!$O$23),"")</f>
        <v/>
      </c>
      <c r="X28" s="67" t="str">
        <f>IF(AND('Mapa Riesgos FISCALES'!$Y$24="Media",'Mapa Riesgos FISCALES'!$AA$24="Moderado"),CONCATENATE("R3C",'Mapa Riesgos FISCALES'!$O$24),"")</f>
        <v/>
      </c>
      <c r="Y28" s="67" t="str">
        <f>IF(AND('Mapa Riesgos FISCALES'!$Y$25="Media",'Mapa Riesgos FISCALES'!$AA$25="Moderado"),CONCATENATE("R3C",'Mapa Riesgos FISCALES'!$O$25),"")</f>
        <v/>
      </c>
      <c r="Z28" s="67" t="str">
        <f>IF(AND('Mapa Riesgos FISCALES'!$Y$26="Media",'Mapa Riesgos FISCALES'!$AA$26="Moderado"),CONCATENATE("R3C",'Mapa Riesgos FISCALES'!$O$26),"")</f>
        <v/>
      </c>
      <c r="AA28" s="68" t="str">
        <f>IF(AND('Mapa Riesgos FISCALES'!$Y$27="Media",'Mapa Riesgos FISCALES'!$AA$27="Moderado"),CONCATENATE("R3C",'Mapa Riesgos FISCALES'!$O$27),"")</f>
        <v/>
      </c>
      <c r="AB28" s="51" t="str">
        <f ca="1">IF(AND('Mapa Riesgos FISCALES'!$Y$22="Media",'Mapa Riesgos FISCALES'!$AA$22="Mayor"),CONCATENATE("R3C",'Mapa Riesgos FISCALES'!$O$22),"")</f>
        <v/>
      </c>
      <c r="AC28" s="52" t="str">
        <f>IF(AND('Mapa Riesgos FISCALES'!$Y$23="Media",'Mapa Riesgos FISCALES'!$AA$23="Mayor"),CONCATENATE("R3C",'Mapa Riesgos FISCALES'!$O$23),"")</f>
        <v/>
      </c>
      <c r="AD28" s="52" t="str">
        <f>IF(AND('Mapa Riesgos FISCALES'!$Y$24="Media",'Mapa Riesgos FISCALES'!$AA$24="Mayor"),CONCATENATE("R3C",'Mapa Riesgos FISCALES'!$O$24),"")</f>
        <v/>
      </c>
      <c r="AE28" s="52" t="str">
        <f>IF(AND('Mapa Riesgos FISCALES'!$Y$25="Media",'Mapa Riesgos FISCALES'!$AA$25="Mayor"),CONCATENATE("R3C",'Mapa Riesgos FISCALES'!$O$25),"")</f>
        <v/>
      </c>
      <c r="AF28" s="52" t="str">
        <f>IF(AND('Mapa Riesgos FISCALES'!$Y$26="Media",'Mapa Riesgos FISCALES'!$AA$26="Mayor"),CONCATENATE("R3C",'Mapa Riesgos FISCALES'!$O$26),"")</f>
        <v/>
      </c>
      <c r="AG28" s="53" t="str">
        <f>IF(AND('Mapa Riesgos FISCALES'!$Y$27="Media",'Mapa Riesgos FISCALES'!$AA$27="Mayor"),CONCATENATE("R3C",'Mapa Riesgos FISCALES'!$O$27),"")</f>
        <v/>
      </c>
      <c r="AH28" s="54" t="str">
        <f ca="1">IF(AND('Mapa Riesgos FISCALES'!$Y$22="Media",'Mapa Riesgos FISCALES'!$AA$22="Catastrófico"),CONCATENATE("R3C",'Mapa Riesgos FISCALES'!$O$22),"")</f>
        <v/>
      </c>
      <c r="AI28" s="55" t="str">
        <f>IF(AND('Mapa Riesgos FISCALES'!$Y$23="Media",'Mapa Riesgos FISCALES'!$AA$23="Catastrófico"),CONCATENATE("R3C",'Mapa Riesgos FISCALES'!$O$23),"")</f>
        <v/>
      </c>
      <c r="AJ28" s="55" t="str">
        <f>IF(AND('Mapa Riesgos FISCALES'!$Y$24="Media",'Mapa Riesgos FISCALES'!$AA$24="Catastrófico"),CONCATENATE("R3C",'Mapa Riesgos FISCALES'!$O$24),"")</f>
        <v/>
      </c>
      <c r="AK28" s="55" t="str">
        <f>IF(AND('Mapa Riesgos FISCALES'!$Y$25="Media",'Mapa Riesgos FISCALES'!$AA$25="Catastrófico"),CONCATENATE("R3C",'Mapa Riesgos FISCALES'!$O$25),"")</f>
        <v/>
      </c>
      <c r="AL28" s="55" t="str">
        <f>IF(AND('Mapa Riesgos FISCALES'!$Y$26="Media",'Mapa Riesgos FISCALES'!$AA$26="Catastrófico"),CONCATENATE("R3C",'Mapa Riesgos FISCALES'!$O$26),"")</f>
        <v/>
      </c>
      <c r="AM28" s="56" t="str">
        <f>IF(AND('Mapa Riesgos FISCALES'!$Y$27="Media",'Mapa Riesgos FISCALES'!$AA$27="Catastrófico"),CONCATENATE("R3C",'Mapa Riesgos FISCALES'!$O$27),"")</f>
        <v/>
      </c>
      <c r="AN28" s="82"/>
      <c r="AO28" s="518"/>
      <c r="AP28" s="519"/>
      <c r="AQ28" s="519"/>
      <c r="AR28" s="519"/>
      <c r="AS28" s="519"/>
      <c r="AT28" s="520"/>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row>
    <row r="29" spans="1:76" ht="15" customHeight="1" x14ac:dyDescent="0.25">
      <c r="A29" s="82"/>
      <c r="B29" s="437"/>
      <c r="C29" s="437"/>
      <c r="D29" s="438"/>
      <c r="E29" s="478"/>
      <c r="F29" s="479"/>
      <c r="G29" s="479"/>
      <c r="H29" s="479"/>
      <c r="I29" s="480"/>
      <c r="J29" s="66" t="str">
        <f ca="1">IF(AND('Mapa Riesgos FISCALES'!$Y$28="Media",'Mapa Riesgos FISCALES'!$AA$28="Leve"),CONCATENATE("R4C",'Mapa Riesgos FISCALES'!$O$28),"")</f>
        <v/>
      </c>
      <c r="K29" s="67" t="str">
        <f>IF(AND('Mapa Riesgos FISCALES'!$Y$29="Media",'Mapa Riesgos FISCALES'!$AA$29="Leve"),CONCATENATE("R4C",'Mapa Riesgos FISCALES'!$O$29),"")</f>
        <v/>
      </c>
      <c r="L29" s="67" t="str">
        <f>IF(AND('Mapa Riesgos FISCALES'!$Y$30="Media",'Mapa Riesgos FISCALES'!$AA$30="Leve"),CONCATENATE("R4C",'Mapa Riesgos FISCALES'!$O$30),"")</f>
        <v/>
      </c>
      <c r="M29" s="67" t="str">
        <f>IF(AND('Mapa Riesgos FISCALES'!$Y$31="Media",'Mapa Riesgos FISCALES'!$AA$31="Leve"),CONCATENATE("R4C",'Mapa Riesgos FISCALES'!$O$31),"")</f>
        <v/>
      </c>
      <c r="N29" s="67" t="str">
        <f>IF(AND('Mapa Riesgos FISCALES'!$Y$32="Media",'Mapa Riesgos FISCALES'!$AA$32="Leve"),CONCATENATE("R4C",'Mapa Riesgos FISCALES'!$O$32),"")</f>
        <v/>
      </c>
      <c r="O29" s="68" t="str">
        <f>IF(AND('Mapa Riesgos FISCALES'!$Y$33="Media",'Mapa Riesgos FISCALES'!$AA$33="Leve"),CONCATENATE("R4C",'Mapa Riesgos FISCALES'!$O$33),"")</f>
        <v/>
      </c>
      <c r="P29" s="66" t="str">
        <f ca="1">IF(AND('Mapa Riesgos FISCALES'!$Y$28="Media",'Mapa Riesgos FISCALES'!$AA$28="Menor"),CONCATENATE("R4C",'Mapa Riesgos FISCALES'!$O$28),"")</f>
        <v>R4C1</v>
      </c>
      <c r="Q29" s="67" t="str">
        <f>IF(AND('Mapa Riesgos FISCALES'!$Y$29="Media",'Mapa Riesgos FISCALES'!$AA$29="Menor"),CONCATENATE("R4C",'Mapa Riesgos FISCALES'!$O$29),"")</f>
        <v/>
      </c>
      <c r="R29" s="67" t="str">
        <f>IF(AND('Mapa Riesgos FISCALES'!$Y$30="Media",'Mapa Riesgos FISCALES'!$AA$30="Menor"),CONCATENATE("R4C",'Mapa Riesgos FISCALES'!$O$30),"")</f>
        <v/>
      </c>
      <c r="S29" s="67" t="str">
        <f>IF(AND('Mapa Riesgos FISCALES'!$Y$31="Media",'Mapa Riesgos FISCALES'!$AA$31="Menor"),CONCATENATE("R4C",'Mapa Riesgos FISCALES'!$O$31),"")</f>
        <v/>
      </c>
      <c r="T29" s="67" t="str">
        <f>IF(AND('Mapa Riesgos FISCALES'!$Y$32="Media",'Mapa Riesgos FISCALES'!$AA$32="Menor"),CONCATENATE("R4C",'Mapa Riesgos FISCALES'!$O$32),"")</f>
        <v/>
      </c>
      <c r="U29" s="68" t="str">
        <f>IF(AND('Mapa Riesgos FISCALES'!$Y$33="Media",'Mapa Riesgos FISCALES'!$AA$33="Menor"),CONCATENATE("R4C",'Mapa Riesgos FISCALES'!$O$33),"")</f>
        <v/>
      </c>
      <c r="V29" s="66" t="str">
        <f ca="1">IF(AND('Mapa Riesgos FISCALES'!$Y$28="Media",'Mapa Riesgos FISCALES'!$AA$28="Moderado"),CONCATENATE("R4C",'Mapa Riesgos FISCALES'!$O$28),"")</f>
        <v/>
      </c>
      <c r="W29" s="67" t="str">
        <f>IF(AND('Mapa Riesgos FISCALES'!$Y$29="Media",'Mapa Riesgos FISCALES'!$AA$29="Moderado"),CONCATENATE("R4C",'Mapa Riesgos FISCALES'!$O$29),"")</f>
        <v/>
      </c>
      <c r="X29" s="67" t="str">
        <f>IF(AND('Mapa Riesgos FISCALES'!$Y$30="Media",'Mapa Riesgos FISCALES'!$AA$30="Moderado"),CONCATENATE("R4C",'Mapa Riesgos FISCALES'!$O$30),"")</f>
        <v/>
      </c>
      <c r="Y29" s="67" t="str">
        <f>IF(AND('Mapa Riesgos FISCALES'!$Y$31="Media",'Mapa Riesgos FISCALES'!$AA$31="Moderado"),CONCATENATE("R4C",'Mapa Riesgos FISCALES'!$O$31),"")</f>
        <v/>
      </c>
      <c r="Z29" s="67" t="str">
        <f>IF(AND('Mapa Riesgos FISCALES'!$Y$32="Media",'Mapa Riesgos FISCALES'!$AA$32="Moderado"),CONCATENATE("R4C",'Mapa Riesgos FISCALES'!$O$32),"")</f>
        <v/>
      </c>
      <c r="AA29" s="68" t="str">
        <f>IF(AND('Mapa Riesgos FISCALES'!$Y$33="Media",'Mapa Riesgos FISCALES'!$AA$33="Moderado"),CONCATENATE("R4C",'Mapa Riesgos FISCALES'!$O$33),"")</f>
        <v/>
      </c>
      <c r="AB29" s="51" t="str">
        <f ca="1">IF(AND('Mapa Riesgos FISCALES'!$Y$28="Media",'Mapa Riesgos FISCALES'!$AA$28="Mayor"),CONCATENATE("R4C",'Mapa Riesgos FISCALES'!$O$28),"")</f>
        <v/>
      </c>
      <c r="AC29" s="52" t="str">
        <f>IF(AND('Mapa Riesgos FISCALES'!$Y$29="Media",'Mapa Riesgos FISCALES'!$AA$29="Mayor"),CONCATENATE("R4C",'Mapa Riesgos FISCALES'!$O$29),"")</f>
        <v/>
      </c>
      <c r="AD29" s="52" t="str">
        <f>IF(AND('Mapa Riesgos FISCALES'!$Y$30="Media",'Mapa Riesgos FISCALES'!$AA$30="Mayor"),CONCATENATE("R4C",'Mapa Riesgos FISCALES'!$O$30),"")</f>
        <v/>
      </c>
      <c r="AE29" s="52" t="str">
        <f>IF(AND('Mapa Riesgos FISCALES'!$Y$31="Media",'Mapa Riesgos FISCALES'!$AA$31="Mayor"),CONCATENATE("R4C",'Mapa Riesgos FISCALES'!$O$31),"")</f>
        <v/>
      </c>
      <c r="AF29" s="52" t="str">
        <f>IF(AND('Mapa Riesgos FISCALES'!$Y$32="Media",'Mapa Riesgos FISCALES'!$AA$32="Mayor"),CONCATENATE("R4C",'Mapa Riesgos FISCALES'!$O$32),"")</f>
        <v/>
      </c>
      <c r="AG29" s="53" t="str">
        <f>IF(AND('Mapa Riesgos FISCALES'!$Y$33="Media",'Mapa Riesgos FISCALES'!$AA$33="Mayor"),CONCATENATE("R4C",'Mapa Riesgos FISCALES'!$O$33),"")</f>
        <v/>
      </c>
      <c r="AH29" s="54" t="str">
        <f ca="1">IF(AND('Mapa Riesgos FISCALES'!$Y$28="Media",'Mapa Riesgos FISCALES'!$AA$28="Catastrófico"),CONCATENATE("R4C",'Mapa Riesgos FISCALES'!$O$28),"")</f>
        <v/>
      </c>
      <c r="AI29" s="55" t="str">
        <f>IF(AND('Mapa Riesgos FISCALES'!$Y$29="Media",'Mapa Riesgos FISCALES'!$AA$29="Catastrófico"),CONCATENATE("R4C",'Mapa Riesgos FISCALES'!$O$29),"")</f>
        <v/>
      </c>
      <c r="AJ29" s="55" t="str">
        <f>IF(AND('Mapa Riesgos FISCALES'!$Y$30="Media",'Mapa Riesgos FISCALES'!$AA$30="Catastrófico"),CONCATENATE("R4C",'Mapa Riesgos FISCALES'!$O$30),"")</f>
        <v/>
      </c>
      <c r="AK29" s="55" t="str">
        <f>IF(AND('Mapa Riesgos FISCALES'!$Y$31="Media",'Mapa Riesgos FISCALES'!$AA$31="Catastrófico"),CONCATENATE("R4C",'Mapa Riesgos FISCALES'!$O$31),"")</f>
        <v/>
      </c>
      <c r="AL29" s="55" t="str">
        <f>IF(AND('Mapa Riesgos FISCALES'!$Y$32="Media",'Mapa Riesgos FISCALES'!$AA$32="Catastrófico"),CONCATENATE("R4C",'Mapa Riesgos FISCALES'!$O$32),"")</f>
        <v/>
      </c>
      <c r="AM29" s="56" t="str">
        <f>IF(AND('Mapa Riesgos FISCALES'!$Y$33="Media",'Mapa Riesgos FISCALES'!$AA$33="Catastrófico"),CONCATENATE("R4C",'Mapa Riesgos FISCALES'!$O$33),"")</f>
        <v/>
      </c>
      <c r="AN29" s="82"/>
      <c r="AO29" s="518"/>
      <c r="AP29" s="519"/>
      <c r="AQ29" s="519"/>
      <c r="AR29" s="519"/>
      <c r="AS29" s="519"/>
      <c r="AT29" s="520"/>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row>
    <row r="30" spans="1:76" ht="15" customHeight="1" x14ac:dyDescent="0.25">
      <c r="A30" s="82"/>
      <c r="B30" s="437"/>
      <c r="C30" s="437"/>
      <c r="D30" s="438"/>
      <c r="E30" s="478"/>
      <c r="F30" s="479"/>
      <c r="G30" s="479"/>
      <c r="H30" s="479"/>
      <c r="I30" s="480"/>
      <c r="J30" s="66" t="str">
        <f ca="1">IF(AND('Mapa Riesgos FISCALES'!$Y$34="Media",'Mapa Riesgos FISCALES'!$AA$34="Leve"),CONCATENATE("R5C",'Mapa Riesgos FISCALES'!$O$34),"")</f>
        <v/>
      </c>
      <c r="K30" s="67" t="e">
        <f>IF(AND('Mapa Riesgos FISCALES'!#REF!="Media",'Mapa Riesgos FISCALES'!#REF!="Leve"),CONCATENATE("R5C",'Mapa Riesgos FISCALES'!#REF!),"")</f>
        <v>#REF!</v>
      </c>
      <c r="L30" s="67" t="e">
        <f>IF(AND('Mapa Riesgos FISCALES'!#REF!="Media",'Mapa Riesgos FISCALES'!#REF!="Leve"),CONCATENATE("R5C",'Mapa Riesgos FISCALES'!#REF!),"")</f>
        <v>#REF!</v>
      </c>
      <c r="M30" s="67" t="e">
        <f>IF(AND('Mapa Riesgos FISCALES'!#REF!="Media",'Mapa Riesgos FISCALES'!#REF!="Leve"),CONCATENATE("R5C",'Mapa Riesgos FISCALES'!#REF!),"")</f>
        <v>#REF!</v>
      </c>
      <c r="N30" s="67" t="str">
        <f>IF(AND('Mapa Riesgos FISCALES'!$Y$35="Media",'Mapa Riesgos FISCALES'!$AA$35="Leve"),CONCATENATE("R5C",'Mapa Riesgos FISCALES'!$O$35),"")</f>
        <v/>
      </c>
      <c r="O30" s="68" t="str">
        <f>IF(AND('Mapa Riesgos FISCALES'!$Y$36="Media",'Mapa Riesgos FISCALES'!$AA$36="Leve"),CONCATENATE("R5C",'Mapa Riesgos FISCALES'!$O$36),"")</f>
        <v/>
      </c>
      <c r="P30" s="66" t="str">
        <f ca="1">IF(AND('Mapa Riesgos FISCALES'!$Y$34="Media",'Mapa Riesgos FISCALES'!$AA$34="Menor"),CONCATENATE("R5C",'Mapa Riesgos FISCALES'!$O$34),"")</f>
        <v/>
      </c>
      <c r="Q30" s="67" t="e">
        <f>IF(AND('Mapa Riesgos FISCALES'!#REF!="Media",'Mapa Riesgos FISCALES'!#REF!="Menor"),CONCATENATE("R5C",'Mapa Riesgos FISCALES'!#REF!),"")</f>
        <v>#REF!</v>
      </c>
      <c r="R30" s="67" t="e">
        <f>IF(AND('Mapa Riesgos FISCALES'!#REF!="Media",'Mapa Riesgos FISCALES'!#REF!="Menor"),CONCATENATE("R5C",'Mapa Riesgos FISCALES'!#REF!),"")</f>
        <v>#REF!</v>
      </c>
      <c r="S30" s="67" t="e">
        <f>IF(AND('Mapa Riesgos FISCALES'!#REF!="Media",'Mapa Riesgos FISCALES'!#REF!="Menor"),CONCATENATE("R5C",'Mapa Riesgos FISCALES'!#REF!),"")</f>
        <v>#REF!</v>
      </c>
      <c r="T30" s="67" t="str">
        <f>IF(AND('Mapa Riesgos FISCALES'!$Y$35="Media",'Mapa Riesgos FISCALES'!$AA$35="Menor"),CONCATENATE("R5C",'Mapa Riesgos FISCALES'!$O$35),"")</f>
        <v/>
      </c>
      <c r="U30" s="68" t="str">
        <f>IF(AND('Mapa Riesgos FISCALES'!$Y$36="Media",'Mapa Riesgos FISCALES'!$AA$36="Menor"),CONCATENATE("R5C",'Mapa Riesgos FISCALES'!$O$36),"")</f>
        <v/>
      </c>
      <c r="V30" s="66" t="str">
        <f ca="1">IF(AND('Mapa Riesgos FISCALES'!$Y$34="Media",'Mapa Riesgos FISCALES'!$AA$34="Moderado"),CONCATENATE("R5C",'Mapa Riesgos FISCALES'!$O$34),"")</f>
        <v/>
      </c>
      <c r="W30" s="67" t="e">
        <f>IF(AND('Mapa Riesgos FISCALES'!#REF!="Media",'Mapa Riesgos FISCALES'!#REF!="Moderado"),CONCATENATE("R5C",'Mapa Riesgos FISCALES'!#REF!),"")</f>
        <v>#REF!</v>
      </c>
      <c r="X30" s="67" t="e">
        <f>IF(AND('Mapa Riesgos FISCALES'!#REF!="Media",'Mapa Riesgos FISCALES'!#REF!="Moderado"),CONCATENATE("R5C",'Mapa Riesgos FISCALES'!#REF!),"")</f>
        <v>#REF!</v>
      </c>
      <c r="Y30" s="67" t="e">
        <f>IF(AND('Mapa Riesgos FISCALES'!#REF!="Media",'Mapa Riesgos FISCALES'!#REF!="Moderado"),CONCATENATE("R5C",'Mapa Riesgos FISCALES'!#REF!),"")</f>
        <v>#REF!</v>
      </c>
      <c r="Z30" s="67" t="str">
        <f>IF(AND('Mapa Riesgos FISCALES'!$Y$35="Media",'Mapa Riesgos FISCALES'!$AA$35="Moderado"),CONCATENATE("R5C",'Mapa Riesgos FISCALES'!$O$35),"")</f>
        <v/>
      </c>
      <c r="AA30" s="68" t="str">
        <f>IF(AND('Mapa Riesgos FISCALES'!$Y$36="Media",'Mapa Riesgos FISCALES'!$AA$36="Moderado"),CONCATENATE("R5C",'Mapa Riesgos FISCALES'!$O$36),"")</f>
        <v/>
      </c>
      <c r="AB30" s="51" t="str">
        <f ca="1">IF(AND('Mapa Riesgos FISCALES'!$Y$34="Media",'Mapa Riesgos FISCALES'!$AA$34="Mayor"),CONCATENATE("R5C",'Mapa Riesgos FISCALES'!$O$34),"")</f>
        <v/>
      </c>
      <c r="AC30" s="52" t="e">
        <f>IF(AND('Mapa Riesgos FISCALES'!#REF!="Media",'Mapa Riesgos FISCALES'!#REF!="Mayor"),CONCATENATE("R5C",'Mapa Riesgos FISCALES'!#REF!),"")</f>
        <v>#REF!</v>
      </c>
      <c r="AD30" s="52" t="e">
        <f>IF(AND('Mapa Riesgos FISCALES'!#REF!="Media",'Mapa Riesgos FISCALES'!#REF!="Mayor"),CONCATENATE("R5C",'Mapa Riesgos FISCALES'!#REF!),"")</f>
        <v>#REF!</v>
      </c>
      <c r="AE30" s="52" t="e">
        <f>IF(AND('Mapa Riesgos FISCALES'!#REF!="Media",'Mapa Riesgos FISCALES'!#REF!="Mayor"),CONCATENATE("R5C",'Mapa Riesgos FISCALES'!#REF!),"")</f>
        <v>#REF!</v>
      </c>
      <c r="AF30" s="52" t="str">
        <f>IF(AND('Mapa Riesgos FISCALES'!$Y$35="Media",'Mapa Riesgos FISCALES'!$AA$35="Mayor"),CONCATENATE("R5C",'Mapa Riesgos FISCALES'!$O$35),"")</f>
        <v/>
      </c>
      <c r="AG30" s="53" t="str">
        <f>IF(AND('Mapa Riesgos FISCALES'!$Y$36="Media",'Mapa Riesgos FISCALES'!$AA$36="Mayor"),CONCATENATE("R5C",'Mapa Riesgos FISCALES'!$O$36),"")</f>
        <v/>
      </c>
      <c r="AH30" s="54" t="str">
        <f ca="1">IF(AND('Mapa Riesgos FISCALES'!$Y$34="Media",'Mapa Riesgos FISCALES'!$AA$34="Catastrófico"),CONCATENATE("R5C",'Mapa Riesgos FISCALES'!$O$34),"")</f>
        <v/>
      </c>
      <c r="AI30" s="55" t="e">
        <f>IF(AND('Mapa Riesgos FISCALES'!#REF!="Media",'Mapa Riesgos FISCALES'!#REF!="Catastrófico"),CONCATENATE("R5C",'Mapa Riesgos FISCALES'!#REF!),"")</f>
        <v>#REF!</v>
      </c>
      <c r="AJ30" s="55" t="e">
        <f>IF(AND('Mapa Riesgos FISCALES'!#REF!="Media",'Mapa Riesgos FISCALES'!#REF!="Catastrófico"),CONCATENATE("R5C",'Mapa Riesgos FISCALES'!#REF!),"")</f>
        <v>#REF!</v>
      </c>
      <c r="AK30" s="55" t="e">
        <f>IF(AND('Mapa Riesgos FISCALES'!#REF!="Media",'Mapa Riesgos FISCALES'!#REF!="Catastrófico"),CONCATENATE("R5C",'Mapa Riesgos FISCALES'!#REF!),"")</f>
        <v>#REF!</v>
      </c>
      <c r="AL30" s="55" t="str">
        <f>IF(AND('Mapa Riesgos FISCALES'!$Y$35="Media",'Mapa Riesgos FISCALES'!$AA$35="Catastrófico"),CONCATENATE("R5C",'Mapa Riesgos FISCALES'!$O$35),"")</f>
        <v/>
      </c>
      <c r="AM30" s="56" t="str">
        <f>IF(AND('Mapa Riesgos FISCALES'!$Y$36="Media",'Mapa Riesgos FISCALES'!$AA$36="Catastrófico"),CONCATENATE("R5C",'Mapa Riesgos FISCALES'!$O$36),"")</f>
        <v/>
      </c>
      <c r="AN30" s="82"/>
      <c r="AO30" s="518"/>
      <c r="AP30" s="519"/>
      <c r="AQ30" s="519"/>
      <c r="AR30" s="519"/>
      <c r="AS30" s="519"/>
      <c r="AT30" s="520"/>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row>
    <row r="31" spans="1:76" ht="15" customHeight="1" x14ac:dyDescent="0.25">
      <c r="A31" s="82"/>
      <c r="B31" s="437"/>
      <c r="C31" s="437"/>
      <c r="D31" s="438"/>
      <c r="E31" s="478"/>
      <c r="F31" s="479"/>
      <c r="G31" s="479"/>
      <c r="H31" s="479"/>
      <c r="I31" s="480"/>
      <c r="J31" s="66" t="str">
        <f ca="1">IF(AND('Mapa Riesgos FISCALES'!$Y$37="Media",'Mapa Riesgos FISCALES'!$AA$37="Leve"),CONCATENATE("R6C",'Mapa Riesgos FISCALES'!$O$37),"")</f>
        <v/>
      </c>
      <c r="K31" s="67" t="str">
        <f>IF(AND('Mapa Riesgos FISCALES'!$Y$38="Media",'Mapa Riesgos FISCALES'!$AA$38="Leve"),CONCATENATE("R6C",'Mapa Riesgos FISCALES'!$O$38),"")</f>
        <v/>
      </c>
      <c r="L31" s="67" t="str">
        <f>IF(AND('Mapa Riesgos FISCALES'!$Y$39="Media",'Mapa Riesgos FISCALES'!$AA$39="Leve"),CONCATENATE("R6C",'Mapa Riesgos FISCALES'!$O$39),"")</f>
        <v/>
      </c>
      <c r="M31" s="67" t="str">
        <f>IF(AND('Mapa Riesgos FISCALES'!$Y$40="Media",'Mapa Riesgos FISCALES'!$AA$40="Leve"),CONCATENATE("R6C",'Mapa Riesgos FISCALES'!$O$40),"")</f>
        <v/>
      </c>
      <c r="N31" s="67" t="str">
        <f>IF(AND('Mapa Riesgos FISCALES'!$Y$41="Media",'Mapa Riesgos FISCALES'!$AA$41="Leve"),CONCATENATE("R6C",'Mapa Riesgos FISCALES'!$O$41),"")</f>
        <v/>
      </c>
      <c r="O31" s="68" t="str">
        <f>IF(AND('Mapa Riesgos FISCALES'!$Y$42="Media",'Mapa Riesgos FISCALES'!$AA$42="Leve"),CONCATENATE("R6C",'Mapa Riesgos FISCALES'!$O$42),"")</f>
        <v/>
      </c>
      <c r="P31" s="66" t="str">
        <f ca="1">IF(AND('Mapa Riesgos FISCALES'!$Y$37="Media",'Mapa Riesgos FISCALES'!$AA$37="Menor"),CONCATENATE("R6C",'Mapa Riesgos FISCALES'!$O$37),"")</f>
        <v/>
      </c>
      <c r="Q31" s="67" t="str">
        <f>IF(AND('Mapa Riesgos FISCALES'!$Y$38="Media",'Mapa Riesgos FISCALES'!$AA$38="Menor"),CONCATENATE("R6C",'Mapa Riesgos FISCALES'!$O$38),"")</f>
        <v/>
      </c>
      <c r="R31" s="67" t="str">
        <f>IF(AND('Mapa Riesgos FISCALES'!$Y$39="Media",'Mapa Riesgos FISCALES'!$AA$39="Menor"),CONCATENATE("R6C",'Mapa Riesgos FISCALES'!$O$39),"")</f>
        <v/>
      </c>
      <c r="S31" s="67" t="str">
        <f>IF(AND('Mapa Riesgos FISCALES'!$Y$40="Media",'Mapa Riesgos FISCALES'!$AA$40="Menor"),CONCATENATE("R6C",'Mapa Riesgos FISCALES'!$O$40),"")</f>
        <v/>
      </c>
      <c r="T31" s="67" t="str">
        <f>IF(AND('Mapa Riesgos FISCALES'!$Y$41="Media",'Mapa Riesgos FISCALES'!$AA$41="Menor"),CONCATENATE("R6C",'Mapa Riesgos FISCALES'!$O$41),"")</f>
        <v/>
      </c>
      <c r="U31" s="68" t="str">
        <f>IF(AND('Mapa Riesgos FISCALES'!$Y$42="Media",'Mapa Riesgos FISCALES'!$AA$42="Menor"),CONCATENATE("R6C",'Mapa Riesgos FISCALES'!$O$42),"")</f>
        <v/>
      </c>
      <c r="V31" s="66" t="str">
        <f ca="1">IF(AND('Mapa Riesgos FISCALES'!$Y$37="Media",'Mapa Riesgos FISCALES'!$AA$37="Moderado"),CONCATENATE("R6C",'Mapa Riesgos FISCALES'!$O$37),"")</f>
        <v/>
      </c>
      <c r="W31" s="67" t="str">
        <f>IF(AND('Mapa Riesgos FISCALES'!$Y$38="Media",'Mapa Riesgos FISCALES'!$AA$38="Moderado"),CONCATENATE("R6C",'Mapa Riesgos FISCALES'!$O$38),"")</f>
        <v/>
      </c>
      <c r="X31" s="67" t="str">
        <f>IF(AND('Mapa Riesgos FISCALES'!$Y$39="Media",'Mapa Riesgos FISCALES'!$AA$39="Moderado"),CONCATENATE("R6C",'Mapa Riesgos FISCALES'!$O$39),"")</f>
        <v/>
      </c>
      <c r="Y31" s="67" t="str">
        <f>IF(AND('Mapa Riesgos FISCALES'!$Y$40="Media",'Mapa Riesgos FISCALES'!$AA$40="Moderado"),CONCATENATE("R6C",'Mapa Riesgos FISCALES'!$O$40),"")</f>
        <v/>
      </c>
      <c r="Z31" s="67" t="str">
        <f>IF(AND('Mapa Riesgos FISCALES'!$Y$41="Media",'Mapa Riesgos FISCALES'!$AA$41="Moderado"),CONCATENATE("R6C",'Mapa Riesgos FISCALES'!$O$41),"")</f>
        <v/>
      </c>
      <c r="AA31" s="68" t="str">
        <f>IF(AND('Mapa Riesgos FISCALES'!$Y$42="Media",'Mapa Riesgos FISCALES'!$AA$42="Moderado"),CONCATENATE("R6C",'Mapa Riesgos FISCALES'!$O$42),"")</f>
        <v/>
      </c>
      <c r="AB31" s="51" t="str">
        <f ca="1">IF(AND('Mapa Riesgos FISCALES'!$Y$37="Media",'Mapa Riesgos FISCALES'!$AA$37="Mayor"),CONCATENATE("R6C",'Mapa Riesgos FISCALES'!$O$37),"")</f>
        <v/>
      </c>
      <c r="AC31" s="52" t="str">
        <f>IF(AND('Mapa Riesgos FISCALES'!$Y$38="Media",'Mapa Riesgos FISCALES'!$AA$38="Mayor"),CONCATENATE("R6C",'Mapa Riesgos FISCALES'!$O$38),"")</f>
        <v/>
      </c>
      <c r="AD31" s="52" t="str">
        <f>IF(AND('Mapa Riesgos FISCALES'!$Y$39="Media",'Mapa Riesgos FISCALES'!$AA$39="Mayor"),CONCATENATE("R6C",'Mapa Riesgos FISCALES'!$O$39),"")</f>
        <v/>
      </c>
      <c r="AE31" s="52" t="str">
        <f>IF(AND('Mapa Riesgos FISCALES'!$Y$40="Media",'Mapa Riesgos FISCALES'!$AA$40="Mayor"),CONCATENATE("R6C",'Mapa Riesgos FISCALES'!$O$40),"")</f>
        <v/>
      </c>
      <c r="AF31" s="52" t="str">
        <f>IF(AND('Mapa Riesgos FISCALES'!$Y$41="Media",'Mapa Riesgos FISCALES'!$AA$41="Mayor"),CONCATENATE("R6C",'Mapa Riesgos FISCALES'!$O$41),"")</f>
        <v/>
      </c>
      <c r="AG31" s="53" t="str">
        <f>IF(AND('Mapa Riesgos FISCALES'!$Y$42="Media",'Mapa Riesgos FISCALES'!$AA$42="Mayor"),CONCATENATE("R6C",'Mapa Riesgos FISCALES'!$O$42),"")</f>
        <v/>
      </c>
      <c r="AH31" s="54" t="str">
        <f ca="1">IF(AND('Mapa Riesgos FISCALES'!$Y$37="Media",'Mapa Riesgos FISCALES'!$AA$37="Catastrófico"),CONCATENATE("R6C",'Mapa Riesgos FISCALES'!$O$37),"")</f>
        <v/>
      </c>
      <c r="AI31" s="55" t="str">
        <f>IF(AND('Mapa Riesgos FISCALES'!$Y$38="Media",'Mapa Riesgos FISCALES'!$AA$38="Catastrófico"),CONCATENATE("R6C",'Mapa Riesgos FISCALES'!$O$38),"")</f>
        <v/>
      </c>
      <c r="AJ31" s="55" t="str">
        <f>IF(AND('Mapa Riesgos FISCALES'!$Y$39="Media",'Mapa Riesgos FISCALES'!$AA$39="Catastrófico"),CONCATENATE("R6C",'Mapa Riesgos FISCALES'!$O$39),"")</f>
        <v/>
      </c>
      <c r="AK31" s="55" t="str">
        <f>IF(AND('Mapa Riesgos FISCALES'!$Y$40="Media",'Mapa Riesgos FISCALES'!$AA$40="Catastrófico"),CONCATENATE("R6C",'Mapa Riesgos FISCALES'!$O$40),"")</f>
        <v/>
      </c>
      <c r="AL31" s="55" t="str">
        <f>IF(AND('Mapa Riesgos FISCALES'!$Y$41="Media",'Mapa Riesgos FISCALES'!$AA$41="Catastrófico"),CONCATENATE("R6C",'Mapa Riesgos FISCALES'!$O$41),"")</f>
        <v/>
      </c>
      <c r="AM31" s="56" t="str">
        <f>IF(AND('Mapa Riesgos FISCALES'!$Y$42="Media",'Mapa Riesgos FISCALES'!$AA$42="Catastrófico"),CONCATENATE("R6C",'Mapa Riesgos FISCALES'!$O$42),"")</f>
        <v/>
      </c>
      <c r="AN31" s="82"/>
      <c r="AO31" s="518"/>
      <c r="AP31" s="519"/>
      <c r="AQ31" s="519"/>
      <c r="AR31" s="519"/>
      <c r="AS31" s="519"/>
      <c r="AT31" s="520"/>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row>
    <row r="32" spans="1:76" ht="15" customHeight="1" x14ac:dyDescent="0.25">
      <c r="A32" s="82"/>
      <c r="B32" s="437"/>
      <c r="C32" s="437"/>
      <c r="D32" s="438"/>
      <c r="E32" s="478"/>
      <c r="F32" s="479"/>
      <c r="G32" s="479"/>
      <c r="H32" s="479"/>
      <c r="I32" s="480"/>
      <c r="J32" s="66" t="str">
        <f ca="1">IF(AND('Mapa Riesgos FISCALES'!$Y$43="Media",'Mapa Riesgos FISCALES'!$AA$43="Leve"),CONCATENATE("R7C",'Mapa Riesgos FISCALES'!$O$43),"")</f>
        <v/>
      </c>
      <c r="K32" s="67" t="str">
        <f>IF(AND('Mapa Riesgos FISCALES'!$Y$44="Media",'Mapa Riesgos FISCALES'!$AA$44="Leve"),CONCATENATE("R7C",'Mapa Riesgos FISCALES'!$O$44),"")</f>
        <v/>
      </c>
      <c r="L32" s="67" t="str">
        <f>IF(AND('Mapa Riesgos FISCALES'!$Y$45="Media",'Mapa Riesgos FISCALES'!$AA$45="Leve"),CONCATENATE("R7C",'Mapa Riesgos FISCALES'!$O$45),"")</f>
        <v/>
      </c>
      <c r="M32" s="67" t="str">
        <f>IF(AND('Mapa Riesgos FISCALES'!$Y$46="Media",'Mapa Riesgos FISCALES'!$AA$46="Leve"),CONCATENATE("R7C",'Mapa Riesgos FISCALES'!$O$46),"")</f>
        <v/>
      </c>
      <c r="N32" s="67" t="str">
        <f>IF(AND('Mapa Riesgos FISCALES'!$Y$47="Media",'Mapa Riesgos FISCALES'!$AA$47="Leve"),CONCATENATE("R7C",'Mapa Riesgos FISCALES'!$O$47),"")</f>
        <v/>
      </c>
      <c r="O32" s="68" t="str">
        <f>IF(AND('Mapa Riesgos FISCALES'!$Y$48="Media",'Mapa Riesgos FISCALES'!$AA$48="Leve"),CONCATENATE("R7C",'Mapa Riesgos FISCALES'!$O$48),"")</f>
        <v/>
      </c>
      <c r="P32" s="66" t="str">
        <f ca="1">IF(AND('Mapa Riesgos FISCALES'!$Y$43="Media",'Mapa Riesgos FISCALES'!$AA$43="Menor"),CONCATENATE("R7C",'Mapa Riesgos FISCALES'!$O$43),"")</f>
        <v/>
      </c>
      <c r="Q32" s="67" t="str">
        <f>IF(AND('Mapa Riesgos FISCALES'!$Y$44="Media",'Mapa Riesgos FISCALES'!$AA$44="Menor"),CONCATENATE("R7C",'Mapa Riesgos FISCALES'!$O$44),"")</f>
        <v/>
      </c>
      <c r="R32" s="67" t="str">
        <f>IF(AND('Mapa Riesgos FISCALES'!$Y$45="Media",'Mapa Riesgos FISCALES'!$AA$45="Menor"),CONCATENATE("R7C",'Mapa Riesgos FISCALES'!$O$45),"")</f>
        <v/>
      </c>
      <c r="S32" s="67" t="str">
        <f>IF(AND('Mapa Riesgos FISCALES'!$Y$46="Media",'Mapa Riesgos FISCALES'!$AA$46="Menor"),CONCATENATE("R7C",'Mapa Riesgos FISCALES'!$O$46),"")</f>
        <v/>
      </c>
      <c r="T32" s="67" t="str">
        <f>IF(AND('Mapa Riesgos FISCALES'!$Y$47="Media",'Mapa Riesgos FISCALES'!$AA$47="Menor"),CONCATENATE("R7C",'Mapa Riesgos FISCALES'!$O$47),"")</f>
        <v/>
      </c>
      <c r="U32" s="68" t="str">
        <f>IF(AND('Mapa Riesgos FISCALES'!$Y$48="Media",'Mapa Riesgos FISCALES'!$AA$48="Menor"),CONCATENATE("R7C",'Mapa Riesgos FISCALES'!$O$48),"")</f>
        <v/>
      </c>
      <c r="V32" s="66" t="str">
        <f ca="1">IF(AND('Mapa Riesgos FISCALES'!$Y$43="Media",'Mapa Riesgos FISCALES'!$AA$43="Moderado"),CONCATENATE("R7C",'Mapa Riesgos FISCALES'!$O$43),"")</f>
        <v/>
      </c>
      <c r="W32" s="67" t="str">
        <f>IF(AND('Mapa Riesgos FISCALES'!$Y$44="Media",'Mapa Riesgos FISCALES'!$AA$44="Moderado"),CONCATENATE("R7C",'Mapa Riesgos FISCALES'!$O$44),"")</f>
        <v/>
      </c>
      <c r="X32" s="67" t="str">
        <f>IF(AND('Mapa Riesgos FISCALES'!$Y$45="Media",'Mapa Riesgos FISCALES'!$AA$45="Moderado"),CONCATENATE("R7C",'Mapa Riesgos FISCALES'!$O$45),"")</f>
        <v/>
      </c>
      <c r="Y32" s="67" t="str">
        <f>IF(AND('Mapa Riesgos FISCALES'!$Y$46="Media",'Mapa Riesgos FISCALES'!$AA$46="Moderado"),CONCATENATE("R7C",'Mapa Riesgos FISCALES'!$O$46),"")</f>
        <v/>
      </c>
      <c r="Z32" s="67" t="str">
        <f>IF(AND('Mapa Riesgos FISCALES'!$Y$47="Media",'Mapa Riesgos FISCALES'!$AA$47="Moderado"),CONCATENATE("R7C",'Mapa Riesgos FISCALES'!$O$47),"")</f>
        <v/>
      </c>
      <c r="AA32" s="68" t="str">
        <f>IF(AND('Mapa Riesgos FISCALES'!$Y$48="Media",'Mapa Riesgos FISCALES'!$AA$48="Moderado"),CONCATENATE("R7C",'Mapa Riesgos FISCALES'!$O$48),"")</f>
        <v/>
      </c>
      <c r="AB32" s="51" t="str">
        <f ca="1">IF(AND('Mapa Riesgos FISCALES'!$Y$43="Media",'Mapa Riesgos FISCALES'!$AA$43="Mayor"),CONCATENATE("R7C",'Mapa Riesgos FISCALES'!$O$43),"")</f>
        <v/>
      </c>
      <c r="AC32" s="52" t="str">
        <f>IF(AND('Mapa Riesgos FISCALES'!$Y$44="Media",'Mapa Riesgos FISCALES'!$AA$44="Mayor"),CONCATENATE("R7C",'Mapa Riesgos FISCALES'!$O$44),"")</f>
        <v/>
      </c>
      <c r="AD32" s="52" t="str">
        <f>IF(AND('Mapa Riesgos FISCALES'!$Y$45="Media",'Mapa Riesgos FISCALES'!$AA$45="Mayor"),CONCATENATE("R7C",'Mapa Riesgos FISCALES'!$O$45),"")</f>
        <v/>
      </c>
      <c r="AE32" s="52" t="str">
        <f>IF(AND('Mapa Riesgos FISCALES'!$Y$46="Media",'Mapa Riesgos FISCALES'!$AA$46="Mayor"),CONCATENATE("R7C",'Mapa Riesgos FISCALES'!$O$46),"")</f>
        <v/>
      </c>
      <c r="AF32" s="52" t="str">
        <f>IF(AND('Mapa Riesgos FISCALES'!$Y$47="Media",'Mapa Riesgos FISCALES'!$AA$47="Mayor"),CONCATENATE("R7C",'Mapa Riesgos FISCALES'!$O$47),"")</f>
        <v/>
      </c>
      <c r="AG32" s="53" t="str">
        <f>IF(AND('Mapa Riesgos FISCALES'!$Y$48="Media",'Mapa Riesgos FISCALES'!$AA$48="Mayor"),CONCATENATE("R7C",'Mapa Riesgos FISCALES'!$O$48),"")</f>
        <v/>
      </c>
      <c r="AH32" s="54" t="str">
        <f ca="1">IF(AND('Mapa Riesgos FISCALES'!$Y$43="Media",'Mapa Riesgos FISCALES'!$AA$43="Catastrófico"),CONCATENATE("R7C",'Mapa Riesgos FISCALES'!$O$43),"")</f>
        <v/>
      </c>
      <c r="AI32" s="55" t="str">
        <f>IF(AND('Mapa Riesgos FISCALES'!$Y$44="Media",'Mapa Riesgos FISCALES'!$AA$44="Catastrófico"),CONCATENATE("R7C",'Mapa Riesgos FISCALES'!$O$44),"")</f>
        <v/>
      </c>
      <c r="AJ32" s="55" t="str">
        <f>IF(AND('Mapa Riesgos FISCALES'!$Y$45="Media",'Mapa Riesgos FISCALES'!$AA$45="Catastrófico"),CONCATENATE("R7C",'Mapa Riesgos FISCALES'!$O$45),"")</f>
        <v/>
      </c>
      <c r="AK32" s="55" t="str">
        <f>IF(AND('Mapa Riesgos FISCALES'!$Y$46="Media",'Mapa Riesgos FISCALES'!$AA$46="Catastrófico"),CONCATENATE("R7C",'Mapa Riesgos FISCALES'!$O$46),"")</f>
        <v/>
      </c>
      <c r="AL32" s="55" t="str">
        <f>IF(AND('Mapa Riesgos FISCALES'!$Y$47="Media",'Mapa Riesgos FISCALES'!$AA$47="Catastrófico"),CONCATENATE("R7C",'Mapa Riesgos FISCALES'!$O$47),"")</f>
        <v/>
      </c>
      <c r="AM32" s="56" t="str">
        <f>IF(AND('Mapa Riesgos FISCALES'!$Y$48="Media",'Mapa Riesgos FISCALES'!$AA$48="Catastrófico"),CONCATENATE("R7C",'Mapa Riesgos FISCALES'!$O$48),"")</f>
        <v/>
      </c>
      <c r="AN32" s="82"/>
      <c r="AO32" s="518"/>
      <c r="AP32" s="519"/>
      <c r="AQ32" s="519"/>
      <c r="AR32" s="519"/>
      <c r="AS32" s="519"/>
      <c r="AT32" s="520"/>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2"/>
    </row>
    <row r="33" spans="1:80" ht="15" customHeight="1" x14ac:dyDescent="0.25">
      <c r="A33" s="82"/>
      <c r="B33" s="437"/>
      <c r="C33" s="437"/>
      <c r="D33" s="438"/>
      <c r="E33" s="478"/>
      <c r="F33" s="479"/>
      <c r="G33" s="479"/>
      <c r="H33" s="479"/>
      <c r="I33" s="480"/>
      <c r="J33" s="66" t="str">
        <f ca="1">IF(AND('Mapa Riesgos FISCALES'!$Y$49="Media",'Mapa Riesgos FISCALES'!$AA$49="Leve"),CONCATENATE("R8C",'Mapa Riesgos FISCALES'!$O$49),"")</f>
        <v/>
      </c>
      <c r="K33" s="67" t="str">
        <f>IF(AND('Mapa Riesgos FISCALES'!$Y$50="Media",'Mapa Riesgos FISCALES'!$AA$50="Leve"),CONCATENATE("R8C",'Mapa Riesgos FISCALES'!$O$50),"")</f>
        <v/>
      </c>
      <c r="L33" s="67" t="str">
        <f>IF(AND('Mapa Riesgos FISCALES'!$Y$51="Media",'Mapa Riesgos FISCALES'!$AA$51="Leve"),CONCATENATE("R8C",'Mapa Riesgos FISCALES'!$O$51),"")</f>
        <v/>
      </c>
      <c r="M33" s="67" t="str">
        <f ca="1">IF(AND('Mapa Riesgos FISCALES'!$Y$52="Media",'Mapa Riesgos FISCALES'!$AA$52="Leve"),CONCATENATE("R8C",'Mapa Riesgos FISCALES'!$O$52),"")</f>
        <v/>
      </c>
      <c r="N33" s="67" t="str">
        <f>IF(AND('Mapa Riesgos FISCALES'!$Y$53="Media",'Mapa Riesgos FISCALES'!$AA$53="Leve"),CONCATENATE("R8C",'Mapa Riesgos FISCALES'!$O$53),"")</f>
        <v/>
      </c>
      <c r="O33" s="68" t="str">
        <f>IF(AND('Mapa Riesgos FISCALES'!$Y$54="Media",'Mapa Riesgos FISCALES'!$AA$54="Leve"),CONCATENATE("R8C",'Mapa Riesgos FISCALES'!$O$54),"")</f>
        <v/>
      </c>
      <c r="P33" s="66" t="str">
        <f ca="1">IF(AND('Mapa Riesgos FISCALES'!$Y$49="Media",'Mapa Riesgos FISCALES'!$AA$49="Menor"),CONCATENATE("R8C",'Mapa Riesgos FISCALES'!$O$49),"")</f>
        <v/>
      </c>
      <c r="Q33" s="67" t="str">
        <f>IF(AND('Mapa Riesgos FISCALES'!$Y$50="Media",'Mapa Riesgos FISCALES'!$AA$50="Menor"),CONCATENATE("R8C",'Mapa Riesgos FISCALES'!$O$50),"")</f>
        <v/>
      </c>
      <c r="R33" s="67" t="str">
        <f>IF(AND('Mapa Riesgos FISCALES'!$Y$51="Media",'Mapa Riesgos FISCALES'!$AA$51="Menor"),CONCATENATE("R8C",'Mapa Riesgos FISCALES'!$O$51),"")</f>
        <v/>
      </c>
      <c r="S33" s="67" t="str">
        <f ca="1">IF(AND('Mapa Riesgos FISCALES'!$Y$52="Media",'Mapa Riesgos FISCALES'!$AA$52="Menor"),CONCATENATE("R8C",'Mapa Riesgos FISCALES'!$O$52),"")</f>
        <v/>
      </c>
      <c r="T33" s="67" t="str">
        <f>IF(AND('Mapa Riesgos FISCALES'!$Y$53="Media",'Mapa Riesgos FISCALES'!$AA$53="Menor"),CONCATENATE("R8C",'Mapa Riesgos FISCALES'!$O$53),"")</f>
        <v/>
      </c>
      <c r="U33" s="68" t="str">
        <f>IF(AND('Mapa Riesgos FISCALES'!$Y$54="Media",'Mapa Riesgos FISCALES'!$AA$54="Menor"),CONCATENATE("R8C",'Mapa Riesgos FISCALES'!$O$54),"")</f>
        <v/>
      </c>
      <c r="V33" s="66" t="str">
        <f ca="1">IF(AND('Mapa Riesgos FISCALES'!$Y$49="Media",'Mapa Riesgos FISCALES'!$AA$49="Moderado"),CONCATENATE("R8C",'Mapa Riesgos FISCALES'!$O$49),"")</f>
        <v/>
      </c>
      <c r="W33" s="67" t="str">
        <f>IF(AND('Mapa Riesgos FISCALES'!$Y$50="Media",'Mapa Riesgos FISCALES'!$AA$50="Moderado"),CONCATENATE("R8C",'Mapa Riesgos FISCALES'!$O$50),"")</f>
        <v/>
      </c>
      <c r="X33" s="67" t="str">
        <f>IF(AND('Mapa Riesgos FISCALES'!$Y$51="Media",'Mapa Riesgos FISCALES'!$AA$51="Moderado"),CONCATENATE("R8C",'Mapa Riesgos FISCALES'!$O$51),"")</f>
        <v/>
      </c>
      <c r="Y33" s="67" t="str">
        <f ca="1">IF(AND('Mapa Riesgos FISCALES'!$Y$52="Media",'Mapa Riesgos FISCALES'!$AA$52="Moderado"),CONCATENATE("R8C",'Mapa Riesgos FISCALES'!$O$52),"")</f>
        <v/>
      </c>
      <c r="Z33" s="67" t="str">
        <f>IF(AND('Mapa Riesgos FISCALES'!$Y$53="Media",'Mapa Riesgos FISCALES'!$AA$53="Moderado"),CONCATENATE("R8C",'Mapa Riesgos FISCALES'!$O$53),"")</f>
        <v/>
      </c>
      <c r="AA33" s="68" t="str">
        <f>IF(AND('Mapa Riesgos FISCALES'!$Y$54="Media",'Mapa Riesgos FISCALES'!$AA$54="Moderado"),CONCATENATE("R8C",'Mapa Riesgos FISCALES'!$O$54),"")</f>
        <v/>
      </c>
      <c r="AB33" s="51" t="str">
        <f ca="1">IF(AND('Mapa Riesgos FISCALES'!$Y$49="Media",'Mapa Riesgos FISCALES'!$AA$49="Mayor"),CONCATENATE("R8C",'Mapa Riesgos FISCALES'!$O$49),"")</f>
        <v/>
      </c>
      <c r="AC33" s="52" t="str">
        <f>IF(AND('Mapa Riesgos FISCALES'!$Y$50="Media",'Mapa Riesgos FISCALES'!$AA$50="Mayor"),CONCATENATE("R8C",'Mapa Riesgos FISCALES'!$O$50),"")</f>
        <v/>
      </c>
      <c r="AD33" s="52" t="str">
        <f>IF(AND('Mapa Riesgos FISCALES'!$Y$51="Media",'Mapa Riesgos FISCALES'!$AA$51="Mayor"),CONCATENATE("R8C",'Mapa Riesgos FISCALES'!$O$51),"")</f>
        <v/>
      </c>
      <c r="AE33" s="52" t="str">
        <f ca="1">IF(AND('Mapa Riesgos FISCALES'!$Y$52="Media",'Mapa Riesgos FISCALES'!$AA$52="Mayor"),CONCATENATE("R8C",'Mapa Riesgos FISCALES'!$O$52),"")</f>
        <v/>
      </c>
      <c r="AF33" s="52" t="str">
        <f>IF(AND('Mapa Riesgos FISCALES'!$Y$53="Media",'Mapa Riesgos FISCALES'!$AA$53="Mayor"),CONCATENATE("R8C",'Mapa Riesgos FISCALES'!$O$53),"")</f>
        <v/>
      </c>
      <c r="AG33" s="53" t="str">
        <f>IF(AND('Mapa Riesgos FISCALES'!$Y$54="Media",'Mapa Riesgos FISCALES'!$AA$54="Mayor"),CONCATENATE("R8C",'Mapa Riesgos FISCALES'!$O$54),"")</f>
        <v/>
      </c>
      <c r="AH33" s="54" t="str">
        <f ca="1">IF(AND('Mapa Riesgos FISCALES'!$Y$49="Media",'Mapa Riesgos FISCALES'!$AA$49="Catastrófico"),CONCATENATE("R8C",'Mapa Riesgos FISCALES'!$O$49),"")</f>
        <v/>
      </c>
      <c r="AI33" s="55" t="str">
        <f>IF(AND('Mapa Riesgos FISCALES'!$Y$50="Media",'Mapa Riesgos FISCALES'!$AA$50="Catastrófico"),CONCATENATE("R8C",'Mapa Riesgos FISCALES'!$O$50),"")</f>
        <v/>
      </c>
      <c r="AJ33" s="55" t="str">
        <f>IF(AND('Mapa Riesgos FISCALES'!$Y$51="Media",'Mapa Riesgos FISCALES'!$AA$51="Catastrófico"),CONCATENATE("R8C",'Mapa Riesgos FISCALES'!$O$51),"")</f>
        <v/>
      </c>
      <c r="AK33" s="55" t="str">
        <f ca="1">IF(AND('Mapa Riesgos FISCALES'!$Y$52="Media",'Mapa Riesgos FISCALES'!$AA$52="Catastrófico"),CONCATENATE("R8C",'Mapa Riesgos FISCALES'!$O$52),"")</f>
        <v/>
      </c>
      <c r="AL33" s="55" t="str">
        <f>IF(AND('Mapa Riesgos FISCALES'!$Y$53="Media",'Mapa Riesgos FISCALES'!$AA$53="Catastrófico"),CONCATENATE("R8C",'Mapa Riesgos FISCALES'!$O$53),"")</f>
        <v/>
      </c>
      <c r="AM33" s="56" t="str">
        <f>IF(AND('Mapa Riesgos FISCALES'!$Y$54="Media",'Mapa Riesgos FISCALES'!$AA$54="Catastrófico"),CONCATENATE("R8C",'Mapa Riesgos FISCALES'!$O$54),"")</f>
        <v/>
      </c>
      <c r="AN33" s="82"/>
      <c r="AO33" s="518"/>
      <c r="AP33" s="519"/>
      <c r="AQ33" s="519"/>
      <c r="AR33" s="519"/>
      <c r="AS33" s="519"/>
      <c r="AT33" s="520"/>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row>
    <row r="34" spans="1:80" ht="15" customHeight="1" x14ac:dyDescent="0.25">
      <c r="A34" s="82"/>
      <c r="B34" s="437"/>
      <c r="C34" s="437"/>
      <c r="D34" s="438"/>
      <c r="E34" s="478"/>
      <c r="F34" s="479"/>
      <c r="G34" s="479"/>
      <c r="H34" s="479"/>
      <c r="I34" s="480"/>
      <c r="J34" s="66" t="str">
        <f>IF(AND('Mapa Riesgos FISCALES'!$Y$55="Media",'Mapa Riesgos FISCALES'!$AA$55="Leve"),CONCATENATE("R9C",'Mapa Riesgos FISCALES'!$O$55),"")</f>
        <v/>
      </c>
      <c r="K34" s="67" t="str">
        <f>IF(AND('Mapa Riesgos FISCALES'!$Y$56="Media",'Mapa Riesgos FISCALES'!$AA$56="Leve"),CONCATENATE("R9C",'Mapa Riesgos FISCALES'!$O$56),"")</f>
        <v/>
      </c>
      <c r="L34" s="67" t="str">
        <f>IF(AND('Mapa Riesgos FISCALES'!$Y$57="Media",'Mapa Riesgos FISCALES'!$AA$57="Leve"),CONCATENATE("R9C",'Mapa Riesgos FISCALES'!$O$57),"")</f>
        <v/>
      </c>
      <c r="M34" s="67" t="str">
        <f>IF(AND('Mapa Riesgos FISCALES'!$Y$58="Media",'Mapa Riesgos FISCALES'!$AA$58="Leve"),CONCATENATE("R9C",'Mapa Riesgos FISCALES'!$O$58),"")</f>
        <v/>
      </c>
      <c r="N34" s="67" t="str">
        <f>IF(AND('Mapa Riesgos FISCALES'!$Y$59="Media",'Mapa Riesgos FISCALES'!$AA$59="Leve"),CONCATENATE("R9C",'Mapa Riesgos FISCALES'!$O$59),"")</f>
        <v/>
      </c>
      <c r="O34" s="68" t="str">
        <f>IF(AND('Mapa Riesgos FISCALES'!$Y$60="Media",'Mapa Riesgos FISCALES'!$AA$60="Leve"),CONCATENATE("R9C",'Mapa Riesgos FISCALES'!$O$60),"")</f>
        <v/>
      </c>
      <c r="P34" s="66" t="str">
        <f>IF(AND('Mapa Riesgos FISCALES'!$Y$55="Media",'Mapa Riesgos FISCALES'!$AA$55="Menor"),CONCATENATE("R9C",'Mapa Riesgos FISCALES'!$O$55),"")</f>
        <v/>
      </c>
      <c r="Q34" s="67" t="str">
        <f>IF(AND('Mapa Riesgos FISCALES'!$Y$56="Media",'Mapa Riesgos FISCALES'!$AA$56="Menor"),CONCATENATE("R9C",'Mapa Riesgos FISCALES'!$O$56),"")</f>
        <v/>
      </c>
      <c r="R34" s="67" t="str">
        <f>IF(AND('Mapa Riesgos FISCALES'!$Y$57="Media",'Mapa Riesgos FISCALES'!$AA$57="Menor"),CONCATENATE("R9C",'Mapa Riesgos FISCALES'!$O$57),"")</f>
        <v/>
      </c>
      <c r="S34" s="67" t="str">
        <f>IF(AND('Mapa Riesgos FISCALES'!$Y$58="Media",'Mapa Riesgos FISCALES'!$AA$58="Menor"),CONCATENATE("R9C",'Mapa Riesgos FISCALES'!$O$58),"")</f>
        <v/>
      </c>
      <c r="T34" s="67" t="str">
        <f>IF(AND('Mapa Riesgos FISCALES'!$Y$59="Media",'Mapa Riesgos FISCALES'!$AA$59="Menor"),CONCATENATE("R9C",'Mapa Riesgos FISCALES'!$O$59),"")</f>
        <v/>
      </c>
      <c r="U34" s="68" t="str">
        <f>IF(AND('Mapa Riesgos FISCALES'!$Y$60="Media",'Mapa Riesgos FISCALES'!$AA$60="Menor"),CONCATENATE("R9C",'Mapa Riesgos FISCALES'!$O$60),"")</f>
        <v/>
      </c>
      <c r="V34" s="66" t="str">
        <f>IF(AND('Mapa Riesgos FISCALES'!$Y$55="Media",'Mapa Riesgos FISCALES'!$AA$55="Moderado"),CONCATENATE("R9C",'Mapa Riesgos FISCALES'!$O$55),"")</f>
        <v/>
      </c>
      <c r="W34" s="67" t="str">
        <f>IF(AND('Mapa Riesgos FISCALES'!$Y$56="Media",'Mapa Riesgos FISCALES'!$AA$56="Moderado"),CONCATENATE("R9C",'Mapa Riesgos FISCALES'!$O$56),"")</f>
        <v/>
      </c>
      <c r="X34" s="67" t="str">
        <f>IF(AND('Mapa Riesgos FISCALES'!$Y$57="Media",'Mapa Riesgos FISCALES'!$AA$57="Moderado"),CONCATENATE("R9C",'Mapa Riesgos FISCALES'!$O$57),"")</f>
        <v/>
      </c>
      <c r="Y34" s="67" t="str">
        <f>IF(AND('Mapa Riesgos FISCALES'!$Y$58="Media",'Mapa Riesgos FISCALES'!$AA$58="Moderado"),CONCATENATE("R9C",'Mapa Riesgos FISCALES'!$O$58),"")</f>
        <v/>
      </c>
      <c r="Z34" s="67" t="str">
        <f>IF(AND('Mapa Riesgos FISCALES'!$Y$59="Media",'Mapa Riesgos FISCALES'!$AA$59="Moderado"),CONCATENATE("R9C",'Mapa Riesgos FISCALES'!$O$59),"")</f>
        <v/>
      </c>
      <c r="AA34" s="68" t="str">
        <f>IF(AND('Mapa Riesgos FISCALES'!$Y$60="Media",'Mapa Riesgos FISCALES'!$AA$60="Moderado"),CONCATENATE("R9C",'Mapa Riesgos FISCALES'!$O$60),"")</f>
        <v/>
      </c>
      <c r="AB34" s="51" t="str">
        <f>IF(AND('Mapa Riesgos FISCALES'!$Y$55="Media",'Mapa Riesgos FISCALES'!$AA$55="Mayor"),CONCATENATE("R9C",'Mapa Riesgos FISCALES'!$O$55),"")</f>
        <v/>
      </c>
      <c r="AC34" s="52" t="str">
        <f>IF(AND('Mapa Riesgos FISCALES'!$Y$56="Media",'Mapa Riesgos FISCALES'!$AA$56="Mayor"),CONCATENATE("R9C",'Mapa Riesgos FISCALES'!$O$56),"")</f>
        <v/>
      </c>
      <c r="AD34" s="52" t="str">
        <f>IF(AND('Mapa Riesgos FISCALES'!$Y$57="Media",'Mapa Riesgos FISCALES'!$AA$57="Mayor"),CONCATENATE("R9C",'Mapa Riesgos FISCALES'!$O$57),"")</f>
        <v/>
      </c>
      <c r="AE34" s="52" t="str">
        <f>IF(AND('Mapa Riesgos FISCALES'!$Y$58="Media",'Mapa Riesgos FISCALES'!$AA$58="Mayor"),CONCATENATE("R9C",'Mapa Riesgos FISCALES'!$O$58),"")</f>
        <v/>
      </c>
      <c r="AF34" s="52" t="str">
        <f>IF(AND('Mapa Riesgos FISCALES'!$Y$59="Media",'Mapa Riesgos FISCALES'!$AA$59="Mayor"),CONCATENATE("R9C",'Mapa Riesgos FISCALES'!$O$59),"")</f>
        <v/>
      </c>
      <c r="AG34" s="53" t="str">
        <f>IF(AND('Mapa Riesgos FISCALES'!$Y$60="Media",'Mapa Riesgos FISCALES'!$AA$60="Mayor"),CONCATENATE("R9C",'Mapa Riesgos FISCALES'!$O$60),"")</f>
        <v/>
      </c>
      <c r="AH34" s="54" t="str">
        <f>IF(AND('Mapa Riesgos FISCALES'!$Y$55="Media",'Mapa Riesgos FISCALES'!$AA$55="Catastrófico"),CONCATENATE("R9C",'Mapa Riesgos FISCALES'!$O$55),"")</f>
        <v/>
      </c>
      <c r="AI34" s="55" t="str">
        <f>IF(AND('Mapa Riesgos FISCALES'!$Y$56="Media",'Mapa Riesgos FISCALES'!$AA$56="Catastrófico"),CONCATENATE("R9C",'Mapa Riesgos FISCALES'!$O$56),"")</f>
        <v/>
      </c>
      <c r="AJ34" s="55" t="str">
        <f>IF(AND('Mapa Riesgos FISCALES'!$Y$57="Media",'Mapa Riesgos FISCALES'!$AA$57="Catastrófico"),CONCATENATE("R9C",'Mapa Riesgos FISCALES'!$O$57),"")</f>
        <v/>
      </c>
      <c r="AK34" s="55" t="str">
        <f>IF(AND('Mapa Riesgos FISCALES'!$Y$58="Media",'Mapa Riesgos FISCALES'!$AA$58="Catastrófico"),CONCATENATE("R9C",'Mapa Riesgos FISCALES'!$O$58),"")</f>
        <v/>
      </c>
      <c r="AL34" s="55" t="str">
        <f>IF(AND('Mapa Riesgos FISCALES'!$Y$59="Media",'Mapa Riesgos FISCALES'!$AA$59="Catastrófico"),CONCATENATE("R9C",'Mapa Riesgos FISCALES'!$O$59),"")</f>
        <v/>
      </c>
      <c r="AM34" s="56" t="str">
        <f>IF(AND('Mapa Riesgos FISCALES'!$Y$60="Media",'Mapa Riesgos FISCALES'!$AA$60="Catastrófico"),CONCATENATE("R9C",'Mapa Riesgos FISCALES'!$O$60),"")</f>
        <v/>
      </c>
      <c r="AN34" s="82"/>
      <c r="AO34" s="518"/>
      <c r="AP34" s="519"/>
      <c r="AQ34" s="519"/>
      <c r="AR34" s="519"/>
      <c r="AS34" s="519"/>
      <c r="AT34" s="520"/>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row>
    <row r="35" spans="1:80" ht="15.75" customHeight="1" thickBot="1" x14ac:dyDescent="0.3">
      <c r="A35" s="82"/>
      <c r="B35" s="437"/>
      <c r="C35" s="437"/>
      <c r="D35" s="438"/>
      <c r="E35" s="481"/>
      <c r="F35" s="482"/>
      <c r="G35" s="482"/>
      <c r="H35" s="482"/>
      <c r="I35" s="483"/>
      <c r="J35" s="66" t="str">
        <f>IF(AND('Mapa Riesgos FISCALES'!$Y$61="Media",'Mapa Riesgos FISCALES'!$AA$61="Leve"),CONCATENATE("R10C",'Mapa Riesgos FISCALES'!$O$61),"")</f>
        <v/>
      </c>
      <c r="K35" s="67" t="str">
        <f>IF(AND('Mapa Riesgos FISCALES'!$Y$62="Media",'Mapa Riesgos FISCALES'!$AA$62="Leve"),CONCATENATE("R10C",'Mapa Riesgos FISCALES'!$O$62),"")</f>
        <v/>
      </c>
      <c r="L35" s="67" t="str">
        <f>IF(AND('Mapa Riesgos FISCALES'!$Y$63="Media",'Mapa Riesgos FISCALES'!$AA$63="Leve"),CONCATENATE("R10C",'Mapa Riesgos FISCALES'!$O$63),"")</f>
        <v/>
      </c>
      <c r="M35" s="67" t="str">
        <f>IF(AND('Mapa Riesgos FISCALES'!$Y$64="Media",'Mapa Riesgos FISCALES'!$AA$64="Leve"),CONCATENATE("R10C",'Mapa Riesgos FISCALES'!$O$64),"")</f>
        <v/>
      </c>
      <c r="N35" s="67" t="str">
        <f>IF(AND('Mapa Riesgos FISCALES'!$Y$65="Media",'Mapa Riesgos FISCALES'!$AA$65="Leve"),CONCATENATE("R10C",'Mapa Riesgos FISCALES'!$O$65),"")</f>
        <v/>
      </c>
      <c r="O35" s="68" t="str">
        <f>IF(AND('Mapa Riesgos FISCALES'!$Y$66="Media",'Mapa Riesgos FISCALES'!$AA$66="Leve"),CONCATENATE("R10C",'Mapa Riesgos FISCALES'!$O$66),"")</f>
        <v/>
      </c>
      <c r="P35" s="66" t="str">
        <f>IF(AND('Mapa Riesgos FISCALES'!$Y$61="Media",'Mapa Riesgos FISCALES'!$AA$61="Menor"),CONCATENATE("R10C",'Mapa Riesgos FISCALES'!$O$61),"")</f>
        <v/>
      </c>
      <c r="Q35" s="67" t="str">
        <f>IF(AND('Mapa Riesgos FISCALES'!$Y$62="Media",'Mapa Riesgos FISCALES'!$AA$62="Menor"),CONCATENATE("R10C",'Mapa Riesgos FISCALES'!$O$62),"")</f>
        <v/>
      </c>
      <c r="R35" s="67" t="str">
        <f>IF(AND('Mapa Riesgos FISCALES'!$Y$63="Media",'Mapa Riesgos FISCALES'!$AA$63="Menor"),CONCATENATE("R10C",'Mapa Riesgos FISCALES'!$O$63),"")</f>
        <v/>
      </c>
      <c r="S35" s="67" t="str">
        <f>IF(AND('Mapa Riesgos FISCALES'!$Y$64="Media",'Mapa Riesgos FISCALES'!$AA$64="Menor"),CONCATENATE("R10C",'Mapa Riesgos FISCALES'!$O$64),"")</f>
        <v/>
      </c>
      <c r="T35" s="67" t="str">
        <f>IF(AND('Mapa Riesgos FISCALES'!$Y$65="Media",'Mapa Riesgos FISCALES'!$AA$65="Menor"),CONCATENATE("R10C",'Mapa Riesgos FISCALES'!$O$65),"")</f>
        <v/>
      </c>
      <c r="U35" s="68" t="str">
        <f>IF(AND('Mapa Riesgos FISCALES'!$Y$66="Media",'Mapa Riesgos FISCALES'!$AA$66="Menor"),CONCATENATE("R10C",'Mapa Riesgos FISCALES'!$O$66),"")</f>
        <v/>
      </c>
      <c r="V35" s="66" t="str">
        <f>IF(AND('Mapa Riesgos FISCALES'!$Y$61="Media",'Mapa Riesgos FISCALES'!$AA$61="Moderado"),CONCATENATE("R10C",'Mapa Riesgos FISCALES'!$O$61),"")</f>
        <v/>
      </c>
      <c r="W35" s="67" t="str">
        <f>IF(AND('Mapa Riesgos FISCALES'!$Y$62="Media",'Mapa Riesgos FISCALES'!$AA$62="Moderado"),CONCATENATE("R10C",'Mapa Riesgos FISCALES'!$O$62),"")</f>
        <v/>
      </c>
      <c r="X35" s="67" t="str">
        <f>IF(AND('Mapa Riesgos FISCALES'!$Y$63="Media",'Mapa Riesgos FISCALES'!$AA$63="Moderado"),CONCATENATE("R10C",'Mapa Riesgos FISCALES'!$O$63),"")</f>
        <v/>
      </c>
      <c r="Y35" s="67" t="str">
        <f>IF(AND('Mapa Riesgos FISCALES'!$Y$64="Media",'Mapa Riesgos FISCALES'!$AA$64="Moderado"),CONCATENATE("R10C",'Mapa Riesgos FISCALES'!$O$64),"")</f>
        <v/>
      </c>
      <c r="Z35" s="67" t="str">
        <f>IF(AND('Mapa Riesgos FISCALES'!$Y$65="Media",'Mapa Riesgos FISCALES'!$AA$65="Moderado"),CONCATENATE("R10C",'Mapa Riesgos FISCALES'!$O$65),"")</f>
        <v/>
      </c>
      <c r="AA35" s="68" t="str">
        <f>IF(AND('Mapa Riesgos FISCALES'!$Y$66="Media",'Mapa Riesgos FISCALES'!$AA$66="Moderado"),CONCATENATE("R10C",'Mapa Riesgos FISCALES'!$O$66),"")</f>
        <v/>
      </c>
      <c r="AB35" s="57" t="str">
        <f>IF(AND('Mapa Riesgos FISCALES'!$Y$61="Media",'Mapa Riesgos FISCALES'!$AA$61="Mayor"),CONCATENATE("R10C",'Mapa Riesgos FISCALES'!$O$61),"")</f>
        <v/>
      </c>
      <c r="AC35" s="58" t="str">
        <f>IF(AND('Mapa Riesgos FISCALES'!$Y$62="Media",'Mapa Riesgos FISCALES'!$AA$62="Mayor"),CONCATENATE("R10C",'Mapa Riesgos FISCALES'!$O$62),"")</f>
        <v/>
      </c>
      <c r="AD35" s="58" t="str">
        <f>IF(AND('Mapa Riesgos FISCALES'!$Y$63="Media",'Mapa Riesgos FISCALES'!$AA$63="Mayor"),CONCATENATE("R10C",'Mapa Riesgos FISCALES'!$O$63),"")</f>
        <v/>
      </c>
      <c r="AE35" s="58" t="str">
        <f>IF(AND('Mapa Riesgos FISCALES'!$Y$64="Media",'Mapa Riesgos FISCALES'!$AA$64="Mayor"),CONCATENATE("R10C",'Mapa Riesgos FISCALES'!$O$64),"")</f>
        <v/>
      </c>
      <c r="AF35" s="58" t="str">
        <f>IF(AND('Mapa Riesgos FISCALES'!$Y$65="Media",'Mapa Riesgos FISCALES'!$AA$65="Mayor"),CONCATENATE("R10C",'Mapa Riesgos FISCALES'!$O$65),"")</f>
        <v/>
      </c>
      <c r="AG35" s="59" t="str">
        <f>IF(AND('Mapa Riesgos FISCALES'!$Y$66="Media",'Mapa Riesgos FISCALES'!$AA$66="Mayor"),CONCATENATE("R10C",'Mapa Riesgos FISCALES'!$O$66),"")</f>
        <v/>
      </c>
      <c r="AH35" s="60" t="str">
        <f>IF(AND('Mapa Riesgos FISCALES'!$Y$61="Media",'Mapa Riesgos FISCALES'!$AA$61="Catastrófico"),CONCATENATE("R10C",'Mapa Riesgos FISCALES'!$O$61),"")</f>
        <v/>
      </c>
      <c r="AI35" s="61" t="str">
        <f>IF(AND('Mapa Riesgos FISCALES'!$Y$62="Media",'Mapa Riesgos FISCALES'!$AA$62="Catastrófico"),CONCATENATE("R10C",'Mapa Riesgos FISCALES'!$O$62),"")</f>
        <v/>
      </c>
      <c r="AJ35" s="61" t="str">
        <f>IF(AND('Mapa Riesgos FISCALES'!$Y$63="Media",'Mapa Riesgos FISCALES'!$AA$63="Catastrófico"),CONCATENATE("R10C",'Mapa Riesgos FISCALES'!$O$63),"")</f>
        <v/>
      </c>
      <c r="AK35" s="61" t="str">
        <f>IF(AND('Mapa Riesgos FISCALES'!$Y$64="Media",'Mapa Riesgos FISCALES'!$AA$64="Catastrófico"),CONCATENATE("R10C",'Mapa Riesgos FISCALES'!$O$64),"")</f>
        <v/>
      </c>
      <c r="AL35" s="61" t="str">
        <f>IF(AND('Mapa Riesgos FISCALES'!$Y$65="Media",'Mapa Riesgos FISCALES'!$AA$65="Catastrófico"),CONCATENATE("R10C",'Mapa Riesgos FISCALES'!$O$65),"")</f>
        <v/>
      </c>
      <c r="AM35" s="62" t="str">
        <f>IF(AND('Mapa Riesgos FISCALES'!$Y$66="Media",'Mapa Riesgos FISCALES'!$AA$66="Catastrófico"),CONCATENATE("R10C",'Mapa Riesgos FISCALES'!$O$66),"")</f>
        <v/>
      </c>
      <c r="AN35" s="82"/>
      <c r="AO35" s="521"/>
      <c r="AP35" s="522"/>
      <c r="AQ35" s="522"/>
      <c r="AR35" s="522"/>
      <c r="AS35" s="522"/>
      <c r="AT35" s="523"/>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row>
    <row r="36" spans="1:80" ht="15" customHeight="1" x14ac:dyDescent="0.25">
      <c r="A36" s="82"/>
      <c r="B36" s="437"/>
      <c r="C36" s="437"/>
      <c r="D36" s="438"/>
      <c r="E36" s="475" t="s">
        <v>113</v>
      </c>
      <c r="F36" s="476"/>
      <c r="G36" s="476"/>
      <c r="H36" s="476"/>
      <c r="I36" s="476"/>
      <c r="J36" s="72" t="str">
        <f ca="1">IF(AND('Mapa Riesgos FISCALES'!$Y$10="Baja",'Mapa Riesgos FISCALES'!$AA$10="Leve"),CONCATENATE("R1C",'Mapa Riesgos FISCALES'!$O$10),"")</f>
        <v/>
      </c>
      <c r="K36" s="73" t="str">
        <f>IF(AND('Mapa Riesgos FISCALES'!$Y$11="Baja",'Mapa Riesgos FISCALES'!$AA$11="Leve"),CONCATENATE("R1C",'Mapa Riesgos FISCALES'!$O$11),"")</f>
        <v/>
      </c>
      <c r="L36" s="73" t="str">
        <f>IF(AND('Mapa Riesgos FISCALES'!$Y$12="Baja",'Mapa Riesgos FISCALES'!$AA$12="Leve"),CONCATENATE("R1C",'Mapa Riesgos FISCALES'!$O$12),"")</f>
        <v/>
      </c>
      <c r="M36" s="73" t="str">
        <f>IF(AND('Mapa Riesgos FISCALES'!$Y$13="Baja",'Mapa Riesgos FISCALES'!$AA$13="Leve"),CONCATENATE("R1C",'Mapa Riesgos FISCALES'!$O$13),"")</f>
        <v/>
      </c>
      <c r="N36" s="73" t="str">
        <f>IF(AND('Mapa Riesgos FISCALES'!$Y$14="Baja",'Mapa Riesgos FISCALES'!$AA$14="Leve"),CONCATENATE("R1C",'Mapa Riesgos FISCALES'!$O$14),"")</f>
        <v/>
      </c>
      <c r="O36" s="74" t="str">
        <f>IF(AND('Mapa Riesgos FISCALES'!$Y$15="Baja",'Mapa Riesgos FISCALES'!$AA$15="Leve"),CONCATENATE("R1C",'Mapa Riesgos FISCALES'!$O$15),"")</f>
        <v/>
      </c>
      <c r="P36" s="63" t="str">
        <f ca="1">IF(AND('Mapa Riesgos FISCALES'!$Y$10="Baja",'Mapa Riesgos FISCALES'!$AA$10="Menor"),CONCATENATE("R1C",'Mapa Riesgos FISCALES'!$O$10),"")</f>
        <v/>
      </c>
      <c r="Q36" s="64" t="str">
        <f>IF(AND('Mapa Riesgos FISCALES'!$Y$11="Baja",'Mapa Riesgos FISCALES'!$AA$11="Menor"),CONCATENATE("R1C",'Mapa Riesgos FISCALES'!$O$11),"")</f>
        <v/>
      </c>
      <c r="R36" s="64" t="str">
        <f>IF(AND('Mapa Riesgos FISCALES'!$Y$12="Baja",'Mapa Riesgos FISCALES'!$AA$12="Menor"),CONCATENATE("R1C",'Mapa Riesgos FISCALES'!$O$12),"")</f>
        <v/>
      </c>
      <c r="S36" s="64" t="str">
        <f>IF(AND('Mapa Riesgos FISCALES'!$Y$13="Baja",'Mapa Riesgos FISCALES'!$AA$13="Menor"),CONCATENATE("R1C",'Mapa Riesgos FISCALES'!$O$13),"")</f>
        <v/>
      </c>
      <c r="T36" s="64" t="str">
        <f>IF(AND('Mapa Riesgos FISCALES'!$Y$14="Baja",'Mapa Riesgos FISCALES'!$AA$14="Menor"),CONCATENATE("R1C",'Mapa Riesgos FISCALES'!$O$14),"")</f>
        <v/>
      </c>
      <c r="U36" s="65" t="str">
        <f>IF(AND('Mapa Riesgos FISCALES'!$Y$15="Baja",'Mapa Riesgos FISCALES'!$AA$15="Menor"),CONCATENATE("R1C",'Mapa Riesgos FISCALES'!$O$15),"")</f>
        <v/>
      </c>
      <c r="V36" s="63" t="str">
        <f ca="1">IF(AND('Mapa Riesgos FISCALES'!$Y$10="Baja",'Mapa Riesgos FISCALES'!$AA$10="Moderado"),CONCATENATE("R1C",'Mapa Riesgos FISCALES'!$O$10),"")</f>
        <v/>
      </c>
      <c r="W36" s="64" t="str">
        <f>IF(AND('Mapa Riesgos FISCALES'!$Y$11="Baja",'Mapa Riesgos FISCALES'!$AA$11="Moderado"),CONCATENATE("R1C",'Mapa Riesgos FISCALES'!$O$11),"")</f>
        <v/>
      </c>
      <c r="X36" s="64" t="str">
        <f>IF(AND('Mapa Riesgos FISCALES'!$Y$12="Baja",'Mapa Riesgos FISCALES'!$AA$12="Moderado"),CONCATENATE("R1C",'Mapa Riesgos FISCALES'!$O$12),"")</f>
        <v/>
      </c>
      <c r="Y36" s="64" t="str">
        <f>IF(AND('Mapa Riesgos FISCALES'!$Y$13="Baja",'Mapa Riesgos FISCALES'!$AA$13="Moderado"),CONCATENATE("R1C",'Mapa Riesgos FISCALES'!$O$13),"")</f>
        <v/>
      </c>
      <c r="Z36" s="64" t="str">
        <f>IF(AND('Mapa Riesgos FISCALES'!$Y$14="Baja",'Mapa Riesgos FISCALES'!$AA$14="Moderado"),CONCATENATE("R1C",'Mapa Riesgos FISCALES'!$O$14),"")</f>
        <v/>
      </c>
      <c r="AA36" s="65" t="str">
        <f>IF(AND('Mapa Riesgos FISCALES'!$Y$15="Baja",'Mapa Riesgos FISCALES'!$AA$15="Moderado"),CONCATENATE("R1C",'Mapa Riesgos FISCALES'!$O$15),"")</f>
        <v/>
      </c>
      <c r="AB36" s="45" t="str">
        <f ca="1">IF(AND('Mapa Riesgos FISCALES'!$Y$10="Baja",'Mapa Riesgos FISCALES'!$AA$10="Mayor"),CONCATENATE("R1C",'Mapa Riesgos FISCALES'!$O$10),"")</f>
        <v>R1C1</v>
      </c>
      <c r="AC36" s="46" t="str">
        <f>IF(AND('Mapa Riesgos FISCALES'!$Y$11="Baja",'Mapa Riesgos FISCALES'!$AA$11="Mayor"),CONCATENATE("R1C",'Mapa Riesgos FISCALES'!$O$11),"")</f>
        <v/>
      </c>
      <c r="AD36" s="46" t="str">
        <f>IF(AND('Mapa Riesgos FISCALES'!$Y$12="Baja",'Mapa Riesgos FISCALES'!$AA$12="Mayor"),CONCATENATE("R1C",'Mapa Riesgos FISCALES'!$O$12),"")</f>
        <v/>
      </c>
      <c r="AE36" s="46" t="str">
        <f>IF(AND('Mapa Riesgos FISCALES'!$Y$13="Baja",'Mapa Riesgos FISCALES'!$AA$13="Mayor"),CONCATENATE("R1C",'Mapa Riesgos FISCALES'!$O$13),"")</f>
        <v/>
      </c>
      <c r="AF36" s="46" t="str">
        <f>IF(AND('Mapa Riesgos FISCALES'!$Y$14="Baja",'Mapa Riesgos FISCALES'!$AA$14="Mayor"),CONCATENATE("R1C",'Mapa Riesgos FISCALES'!$O$14),"")</f>
        <v/>
      </c>
      <c r="AG36" s="47" t="str">
        <f>IF(AND('Mapa Riesgos FISCALES'!$Y$15="Baja",'Mapa Riesgos FISCALES'!$AA$15="Mayor"),CONCATENATE("R1C",'Mapa Riesgos FISCALES'!$O$15),"")</f>
        <v/>
      </c>
      <c r="AH36" s="48" t="str">
        <f ca="1">IF(AND('Mapa Riesgos FISCALES'!$Y$10="Baja",'Mapa Riesgos FISCALES'!$AA$10="Catastrófico"),CONCATENATE("R1C",'Mapa Riesgos FISCALES'!$O$10),"")</f>
        <v/>
      </c>
      <c r="AI36" s="49" t="str">
        <f>IF(AND('Mapa Riesgos FISCALES'!$Y$11="Baja",'Mapa Riesgos FISCALES'!$AA$11="Catastrófico"),CONCATENATE("R1C",'Mapa Riesgos FISCALES'!$O$11),"")</f>
        <v/>
      </c>
      <c r="AJ36" s="49" t="str">
        <f>IF(AND('Mapa Riesgos FISCALES'!$Y$12="Baja",'Mapa Riesgos FISCALES'!$AA$12="Catastrófico"),CONCATENATE("R1C",'Mapa Riesgos FISCALES'!$O$12),"")</f>
        <v/>
      </c>
      <c r="AK36" s="49" t="str">
        <f>IF(AND('Mapa Riesgos FISCALES'!$Y$13="Baja",'Mapa Riesgos FISCALES'!$AA$13="Catastrófico"),CONCATENATE("R1C",'Mapa Riesgos FISCALES'!$O$13),"")</f>
        <v/>
      </c>
      <c r="AL36" s="49" t="str">
        <f>IF(AND('Mapa Riesgos FISCALES'!$Y$14="Baja",'Mapa Riesgos FISCALES'!$AA$14="Catastrófico"),CONCATENATE("R1C",'Mapa Riesgos FISCALES'!$O$14),"")</f>
        <v/>
      </c>
      <c r="AM36" s="50" t="str">
        <f>IF(AND('Mapa Riesgos FISCALES'!$Y$15="Baja",'Mapa Riesgos FISCALES'!$AA$15="Catastrófico"),CONCATENATE("R1C",'Mapa Riesgos FISCALES'!$O$15),"")</f>
        <v/>
      </c>
      <c r="AN36" s="82"/>
      <c r="AO36" s="506" t="s">
        <v>81</v>
      </c>
      <c r="AP36" s="507"/>
      <c r="AQ36" s="507"/>
      <c r="AR36" s="507"/>
      <c r="AS36" s="507"/>
      <c r="AT36" s="508"/>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row>
    <row r="37" spans="1:80" ht="15" customHeight="1" x14ac:dyDescent="0.25">
      <c r="A37" s="82"/>
      <c r="B37" s="437"/>
      <c r="C37" s="437"/>
      <c r="D37" s="438"/>
      <c r="E37" s="494"/>
      <c r="F37" s="479"/>
      <c r="G37" s="479"/>
      <c r="H37" s="479"/>
      <c r="I37" s="479"/>
      <c r="J37" s="75" t="str">
        <f ca="1">IF(AND('Mapa Riesgos FISCALES'!$Y$16="Baja",'Mapa Riesgos FISCALES'!$AA$16="Leve"),CONCATENATE("R2C",'Mapa Riesgos FISCALES'!$O$16),"")</f>
        <v/>
      </c>
      <c r="K37" s="76" t="str">
        <f>IF(AND('Mapa Riesgos FISCALES'!$Y$17="Baja",'Mapa Riesgos FISCALES'!$AA$17="Leve"),CONCATENATE("R2C",'Mapa Riesgos FISCALES'!$O$17),"")</f>
        <v/>
      </c>
      <c r="L37" s="76" t="str">
        <f>IF(AND('Mapa Riesgos FISCALES'!$Y$18="Baja",'Mapa Riesgos FISCALES'!$AA$18="Leve"),CONCATENATE("R2C",'Mapa Riesgos FISCALES'!$O$18),"")</f>
        <v/>
      </c>
      <c r="M37" s="76" t="str">
        <f>IF(AND('Mapa Riesgos FISCALES'!$Y$19="Baja",'Mapa Riesgos FISCALES'!$AA$19="Leve"),CONCATENATE("R2C",'Mapa Riesgos FISCALES'!$O$19),"")</f>
        <v/>
      </c>
      <c r="N37" s="76" t="str">
        <f>IF(AND('Mapa Riesgos FISCALES'!$Y$20="Baja",'Mapa Riesgos FISCALES'!$AA$20="Leve"),CONCATENATE("R2C",'Mapa Riesgos FISCALES'!$O$20),"")</f>
        <v/>
      </c>
      <c r="O37" s="77" t="str">
        <f>IF(AND('Mapa Riesgos FISCALES'!$Y$21="Baja",'Mapa Riesgos FISCALES'!$AA$21="Leve"),CONCATENATE("R2C",'Mapa Riesgos FISCALES'!$O$21),"")</f>
        <v/>
      </c>
      <c r="P37" s="66" t="str">
        <f ca="1">IF(AND('Mapa Riesgos FISCALES'!$Y$16="Baja",'Mapa Riesgos FISCALES'!$AA$16="Menor"),CONCATENATE("R2C",'Mapa Riesgos FISCALES'!$O$16),"")</f>
        <v/>
      </c>
      <c r="Q37" s="67" t="str">
        <f>IF(AND('Mapa Riesgos FISCALES'!$Y$17="Baja",'Mapa Riesgos FISCALES'!$AA$17="Menor"),CONCATENATE("R2C",'Mapa Riesgos FISCALES'!$O$17),"")</f>
        <v/>
      </c>
      <c r="R37" s="67" t="str">
        <f>IF(AND('Mapa Riesgos FISCALES'!$Y$18="Baja",'Mapa Riesgos FISCALES'!$AA$18="Menor"),CONCATENATE("R2C",'Mapa Riesgos FISCALES'!$O$18),"")</f>
        <v/>
      </c>
      <c r="S37" s="67" t="str">
        <f>IF(AND('Mapa Riesgos FISCALES'!$Y$19="Baja",'Mapa Riesgos FISCALES'!$AA$19="Menor"),CONCATENATE("R2C",'Mapa Riesgos FISCALES'!$O$19),"")</f>
        <v/>
      </c>
      <c r="T37" s="67" t="str">
        <f>IF(AND('Mapa Riesgos FISCALES'!$Y$20="Baja",'Mapa Riesgos FISCALES'!$AA$20="Menor"),CONCATENATE("R2C",'Mapa Riesgos FISCALES'!$O$20),"")</f>
        <v/>
      </c>
      <c r="U37" s="68" t="str">
        <f>IF(AND('Mapa Riesgos FISCALES'!$Y$21="Baja",'Mapa Riesgos FISCALES'!$AA$21="Menor"),CONCATENATE("R2C",'Mapa Riesgos FISCALES'!$O$21),"")</f>
        <v/>
      </c>
      <c r="V37" s="66" t="str">
        <f ca="1">IF(AND('Mapa Riesgos FISCALES'!$Y$16="Baja",'Mapa Riesgos FISCALES'!$AA$16="Moderado"),CONCATENATE("R2C",'Mapa Riesgos FISCALES'!$O$16),"")</f>
        <v/>
      </c>
      <c r="W37" s="67" t="str">
        <f>IF(AND('Mapa Riesgos FISCALES'!$Y$17="Baja",'Mapa Riesgos FISCALES'!$AA$17="Moderado"),CONCATENATE("R2C",'Mapa Riesgos FISCALES'!$O$17),"")</f>
        <v/>
      </c>
      <c r="X37" s="67" t="str">
        <f>IF(AND('Mapa Riesgos FISCALES'!$Y$18="Baja",'Mapa Riesgos FISCALES'!$AA$18="Moderado"),CONCATENATE("R2C",'Mapa Riesgos FISCALES'!$O$18),"")</f>
        <v/>
      </c>
      <c r="Y37" s="67" t="str">
        <f>IF(AND('Mapa Riesgos FISCALES'!$Y$19="Baja",'Mapa Riesgos FISCALES'!$AA$19="Moderado"),CONCATENATE("R2C",'Mapa Riesgos FISCALES'!$O$19),"")</f>
        <v/>
      </c>
      <c r="Z37" s="67" t="str">
        <f>IF(AND('Mapa Riesgos FISCALES'!$Y$20="Baja",'Mapa Riesgos FISCALES'!$AA$20="Moderado"),CONCATENATE("R2C",'Mapa Riesgos FISCALES'!$O$20),"")</f>
        <v/>
      </c>
      <c r="AA37" s="68" t="str">
        <f>IF(AND('Mapa Riesgos FISCALES'!$Y$21="Baja",'Mapa Riesgos FISCALES'!$AA$21="Moderado"),CONCATENATE("R2C",'Mapa Riesgos FISCALES'!$O$21),"")</f>
        <v/>
      </c>
      <c r="AB37" s="51" t="str">
        <f ca="1">IF(AND('Mapa Riesgos FISCALES'!$Y$16="Baja",'Mapa Riesgos FISCALES'!$AA$16="Mayor"),CONCATENATE("R2C",'Mapa Riesgos FISCALES'!$O$16),"")</f>
        <v>R2C1</v>
      </c>
      <c r="AC37" s="52" t="str">
        <f>IF(AND('Mapa Riesgos FISCALES'!$Y$17="Baja",'Mapa Riesgos FISCALES'!$AA$17="Mayor"),CONCATENATE("R2C",'Mapa Riesgos FISCALES'!$O$17),"")</f>
        <v/>
      </c>
      <c r="AD37" s="52" t="str">
        <f>IF(AND('Mapa Riesgos FISCALES'!$Y$18="Baja",'Mapa Riesgos FISCALES'!$AA$18="Mayor"),CONCATENATE("R2C",'Mapa Riesgos FISCALES'!$O$18),"")</f>
        <v/>
      </c>
      <c r="AE37" s="52" t="str">
        <f>IF(AND('Mapa Riesgos FISCALES'!$Y$19="Baja",'Mapa Riesgos FISCALES'!$AA$19="Mayor"),CONCATENATE("R2C",'Mapa Riesgos FISCALES'!$O$19),"")</f>
        <v/>
      </c>
      <c r="AF37" s="52" t="str">
        <f>IF(AND('Mapa Riesgos FISCALES'!$Y$20="Baja",'Mapa Riesgos FISCALES'!$AA$20="Mayor"),CONCATENATE("R2C",'Mapa Riesgos FISCALES'!$O$20),"")</f>
        <v/>
      </c>
      <c r="AG37" s="53" t="str">
        <f>IF(AND('Mapa Riesgos FISCALES'!$Y$21="Baja",'Mapa Riesgos FISCALES'!$AA$21="Mayor"),CONCATENATE("R2C",'Mapa Riesgos FISCALES'!$O$21),"")</f>
        <v/>
      </c>
      <c r="AH37" s="54" t="str">
        <f ca="1">IF(AND('Mapa Riesgos FISCALES'!$Y$16="Baja",'Mapa Riesgos FISCALES'!$AA$16="Catastrófico"),CONCATENATE("R2C",'Mapa Riesgos FISCALES'!$O$16),"")</f>
        <v/>
      </c>
      <c r="AI37" s="55" t="str">
        <f>IF(AND('Mapa Riesgos FISCALES'!$Y$17="Baja",'Mapa Riesgos FISCALES'!$AA$17="Catastrófico"),CONCATENATE("R2C",'Mapa Riesgos FISCALES'!$O$17),"")</f>
        <v/>
      </c>
      <c r="AJ37" s="55" t="str">
        <f>IF(AND('Mapa Riesgos FISCALES'!$Y$18="Baja",'Mapa Riesgos FISCALES'!$AA$18="Catastrófico"),CONCATENATE("R2C",'Mapa Riesgos FISCALES'!$O$18),"")</f>
        <v/>
      </c>
      <c r="AK37" s="55" t="str">
        <f>IF(AND('Mapa Riesgos FISCALES'!$Y$19="Baja",'Mapa Riesgos FISCALES'!$AA$19="Catastrófico"),CONCATENATE("R2C",'Mapa Riesgos FISCALES'!$O$19),"")</f>
        <v/>
      </c>
      <c r="AL37" s="55" t="str">
        <f>IF(AND('Mapa Riesgos FISCALES'!$Y$20="Baja",'Mapa Riesgos FISCALES'!$AA$20="Catastrófico"),CONCATENATE("R2C",'Mapa Riesgos FISCALES'!$O$20),"")</f>
        <v/>
      </c>
      <c r="AM37" s="56" t="str">
        <f>IF(AND('Mapa Riesgos FISCALES'!$Y$21="Baja",'Mapa Riesgos FISCALES'!$AA$21="Catastrófico"),CONCATENATE("R2C",'Mapa Riesgos FISCALES'!$O$21),"")</f>
        <v/>
      </c>
      <c r="AN37" s="82"/>
      <c r="AO37" s="509"/>
      <c r="AP37" s="510"/>
      <c r="AQ37" s="510"/>
      <c r="AR37" s="510"/>
      <c r="AS37" s="510"/>
      <c r="AT37" s="511"/>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82"/>
      <c r="BW37" s="82"/>
      <c r="BX37" s="82"/>
    </row>
    <row r="38" spans="1:80" ht="15" customHeight="1" x14ac:dyDescent="0.25">
      <c r="A38" s="82"/>
      <c r="B38" s="437"/>
      <c r="C38" s="437"/>
      <c r="D38" s="438"/>
      <c r="E38" s="478"/>
      <c r="F38" s="479"/>
      <c r="G38" s="479"/>
      <c r="H38" s="479"/>
      <c r="I38" s="479"/>
      <c r="J38" s="75" t="str">
        <f ca="1">IF(AND('Mapa Riesgos FISCALES'!$Y$22="Baja",'Mapa Riesgos FISCALES'!$AA$22="Leve"),CONCATENATE("R3C",'Mapa Riesgos FISCALES'!$O$22),"")</f>
        <v/>
      </c>
      <c r="K38" s="76" t="str">
        <f>IF(AND('Mapa Riesgos FISCALES'!$Y$23="Baja",'Mapa Riesgos FISCALES'!$AA$23="Leve"),CONCATENATE("R3C",'Mapa Riesgos FISCALES'!$O$23),"")</f>
        <v/>
      </c>
      <c r="L38" s="76" t="str">
        <f>IF(AND('Mapa Riesgos FISCALES'!$Y$24="Baja",'Mapa Riesgos FISCALES'!$AA$24="Leve"),CONCATENATE("R3C",'Mapa Riesgos FISCALES'!$O$24),"")</f>
        <v/>
      </c>
      <c r="M38" s="76" t="str">
        <f>IF(AND('Mapa Riesgos FISCALES'!$Y$25="Baja",'Mapa Riesgos FISCALES'!$AA$25="Leve"),CONCATENATE("R3C",'Mapa Riesgos FISCALES'!$O$25),"")</f>
        <v/>
      </c>
      <c r="N38" s="76" t="str">
        <f>IF(AND('Mapa Riesgos FISCALES'!$Y$26="Baja",'Mapa Riesgos FISCALES'!$AA$26="Leve"),CONCATENATE("R3C",'Mapa Riesgos FISCALES'!$O$26),"")</f>
        <v/>
      </c>
      <c r="O38" s="77" t="str">
        <f>IF(AND('Mapa Riesgos FISCALES'!$Y$27="Baja",'Mapa Riesgos FISCALES'!$AA$27="Leve"),CONCATENATE("R3C",'Mapa Riesgos FISCALES'!$O$27),"")</f>
        <v/>
      </c>
      <c r="P38" s="66" t="str">
        <f ca="1">IF(AND('Mapa Riesgos FISCALES'!$Y$22="Baja",'Mapa Riesgos FISCALES'!$AA$22="Menor"),CONCATENATE("R3C",'Mapa Riesgos FISCALES'!$O$22),"")</f>
        <v/>
      </c>
      <c r="Q38" s="67" t="str">
        <f>IF(AND('Mapa Riesgos FISCALES'!$Y$23="Baja",'Mapa Riesgos FISCALES'!$AA$23="Menor"),CONCATENATE("R3C",'Mapa Riesgos FISCALES'!$O$23),"")</f>
        <v/>
      </c>
      <c r="R38" s="67" t="str">
        <f>IF(AND('Mapa Riesgos FISCALES'!$Y$24="Baja",'Mapa Riesgos FISCALES'!$AA$24="Menor"),CONCATENATE("R3C",'Mapa Riesgos FISCALES'!$O$24),"")</f>
        <v/>
      </c>
      <c r="S38" s="67" t="str">
        <f>IF(AND('Mapa Riesgos FISCALES'!$Y$25="Baja",'Mapa Riesgos FISCALES'!$AA$25="Menor"),CONCATENATE("R3C",'Mapa Riesgos FISCALES'!$O$25),"")</f>
        <v/>
      </c>
      <c r="T38" s="67" t="str">
        <f>IF(AND('Mapa Riesgos FISCALES'!$Y$26="Baja",'Mapa Riesgos FISCALES'!$AA$26="Menor"),CONCATENATE("R3C",'Mapa Riesgos FISCALES'!$O$26),"")</f>
        <v/>
      </c>
      <c r="U38" s="68" t="str">
        <f>IF(AND('Mapa Riesgos FISCALES'!$Y$27="Baja",'Mapa Riesgos FISCALES'!$AA$27="Menor"),CONCATENATE("R3C",'Mapa Riesgos FISCALES'!$O$27),"")</f>
        <v/>
      </c>
      <c r="V38" s="66" t="str">
        <f ca="1">IF(AND('Mapa Riesgos FISCALES'!$Y$22="Baja",'Mapa Riesgos FISCALES'!$AA$22="Moderado"),CONCATENATE("R3C",'Mapa Riesgos FISCALES'!$O$22),"")</f>
        <v/>
      </c>
      <c r="W38" s="67" t="str">
        <f>IF(AND('Mapa Riesgos FISCALES'!$Y$23="Baja",'Mapa Riesgos FISCALES'!$AA$23="Moderado"),CONCATENATE("R3C",'Mapa Riesgos FISCALES'!$O$23),"")</f>
        <v/>
      </c>
      <c r="X38" s="67" t="str">
        <f>IF(AND('Mapa Riesgos FISCALES'!$Y$24="Baja",'Mapa Riesgos FISCALES'!$AA$24="Moderado"),CONCATENATE("R3C",'Mapa Riesgos FISCALES'!$O$24),"")</f>
        <v/>
      </c>
      <c r="Y38" s="67" t="str">
        <f>IF(AND('Mapa Riesgos FISCALES'!$Y$25="Baja",'Mapa Riesgos FISCALES'!$AA$25="Moderado"),CONCATENATE("R3C",'Mapa Riesgos FISCALES'!$O$25),"")</f>
        <v/>
      </c>
      <c r="Z38" s="67" t="str">
        <f>IF(AND('Mapa Riesgos FISCALES'!$Y$26="Baja",'Mapa Riesgos FISCALES'!$AA$26="Moderado"),CONCATENATE("R3C",'Mapa Riesgos FISCALES'!$O$26),"")</f>
        <v/>
      </c>
      <c r="AA38" s="68" t="str">
        <f>IF(AND('Mapa Riesgos FISCALES'!$Y$27="Baja",'Mapa Riesgos FISCALES'!$AA$27="Moderado"),CONCATENATE("R3C",'Mapa Riesgos FISCALES'!$O$27),"")</f>
        <v/>
      </c>
      <c r="AB38" s="51" t="str">
        <f ca="1">IF(AND('Mapa Riesgos FISCALES'!$Y$22="Baja",'Mapa Riesgos FISCALES'!$AA$22="Mayor"),CONCATENATE("R3C",'Mapa Riesgos FISCALES'!$O$22),"")</f>
        <v/>
      </c>
      <c r="AC38" s="52" t="str">
        <f>IF(AND('Mapa Riesgos FISCALES'!$Y$23="Baja",'Mapa Riesgos FISCALES'!$AA$23="Mayor"),CONCATENATE("R3C",'Mapa Riesgos FISCALES'!$O$23),"")</f>
        <v/>
      </c>
      <c r="AD38" s="52" t="str">
        <f>IF(AND('Mapa Riesgos FISCALES'!$Y$24="Baja",'Mapa Riesgos FISCALES'!$AA$24="Mayor"),CONCATENATE("R3C",'Mapa Riesgos FISCALES'!$O$24),"")</f>
        <v/>
      </c>
      <c r="AE38" s="52" t="str">
        <f>IF(AND('Mapa Riesgos FISCALES'!$Y$25="Baja",'Mapa Riesgos FISCALES'!$AA$25="Mayor"),CONCATENATE("R3C",'Mapa Riesgos FISCALES'!$O$25),"")</f>
        <v/>
      </c>
      <c r="AF38" s="52" t="str">
        <f>IF(AND('Mapa Riesgos FISCALES'!$Y$26="Baja",'Mapa Riesgos FISCALES'!$AA$26="Mayor"),CONCATENATE("R3C",'Mapa Riesgos FISCALES'!$O$26),"")</f>
        <v/>
      </c>
      <c r="AG38" s="53" t="str">
        <f>IF(AND('Mapa Riesgos FISCALES'!$Y$27="Baja",'Mapa Riesgos FISCALES'!$AA$27="Mayor"),CONCATENATE("R3C",'Mapa Riesgos FISCALES'!$O$27),"")</f>
        <v/>
      </c>
      <c r="AH38" s="54" t="str">
        <f ca="1">IF(AND('Mapa Riesgos FISCALES'!$Y$22="Baja",'Mapa Riesgos FISCALES'!$AA$22="Catastrófico"),CONCATENATE("R3C",'Mapa Riesgos FISCALES'!$O$22),"")</f>
        <v/>
      </c>
      <c r="AI38" s="55" t="str">
        <f>IF(AND('Mapa Riesgos FISCALES'!$Y$23="Baja",'Mapa Riesgos FISCALES'!$AA$23="Catastrófico"),CONCATENATE("R3C",'Mapa Riesgos FISCALES'!$O$23),"")</f>
        <v/>
      </c>
      <c r="AJ38" s="55" t="str">
        <f>IF(AND('Mapa Riesgos FISCALES'!$Y$24="Baja",'Mapa Riesgos FISCALES'!$AA$24="Catastrófico"),CONCATENATE("R3C",'Mapa Riesgos FISCALES'!$O$24),"")</f>
        <v/>
      </c>
      <c r="AK38" s="55" t="str">
        <f>IF(AND('Mapa Riesgos FISCALES'!$Y$25="Baja",'Mapa Riesgos FISCALES'!$AA$25="Catastrófico"),CONCATENATE("R3C",'Mapa Riesgos FISCALES'!$O$25),"")</f>
        <v/>
      </c>
      <c r="AL38" s="55" t="str">
        <f>IF(AND('Mapa Riesgos FISCALES'!$Y$26="Baja",'Mapa Riesgos FISCALES'!$AA$26="Catastrófico"),CONCATENATE("R3C",'Mapa Riesgos FISCALES'!$O$26),"")</f>
        <v/>
      </c>
      <c r="AM38" s="56" t="str">
        <f>IF(AND('Mapa Riesgos FISCALES'!$Y$27="Baja",'Mapa Riesgos FISCALES'!$AA$27="Catastrófico"),CONCATENATE("R3C",'Mapa Riesgos FISCALES'!$O$27),"")</f>
        <v/>
      </c>
      <c r="AN38" s="82"/>
      <c r="AO38" s="509"/>
      <c r="AP38" s="510"/>
      <c r="AQ38" s="510"/>
      <c r="AR38" s="510"/>
      <c r="AS38" s="510"/>
      <c r="AT38" s="511"/>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row>
    <row r="39" spans="1:80" ht="15" customHeight="1" x14ac:dyDescent="0.25">
      <c r="A39" s="82"/>
      <c r="B39" s="437"/>
      <c r="C39" s="437"/>
      <c r="D39" s="438"/>
      <c r="E39" s="478"/>
      <c r="F39" s="479"/>
      <c r="G39" s="479"/>
      <c r="H39" s="479"/>
      <c r="I39" s="479"/>
      <c r="J39" s="75" t="str">
        <f ca="1">IF(AND('Mapa Riesgos FISCALES'!$Y$28="Baja",'Mapa Riesgos FISCALES'!$AA$28="Leve"),CONCATENATE("R4C",'Mapa Riesgos FISCALES'!$O$28),"")</f>
        <v/>
      </c>
      <c r="K39" s="76" t="str">
        <f>IF(AND('Mapa Riesgos FISCALES'!$Y$29="Baja",'Mapa Riesgos FISCALES'!$AA$29="Leve"),CONCATENATE("R4C",'Mapa Riesgos FISCALES'!$O$29),"")</f>
        <v/>
      </c>
      <c r="L39" s="76" t="str">
        <f>IF(AND('Mapa Riesgos FISCALES'!$Y$30="Baja",'Mapa Riesgos FISCALES'!$AA$30="Leve"),CONCATENATE("R4C",'Mapa Riesgos FISCALES'!$O$30),"")</f>
        <v/>
      </c>
      <c r="M39" s="76" t="str">
        <f>IF(AND('Mapa Riesgos FISCALES'!$Y$31="Baja",'Mapa Riesgos FISCALES'!$AA$31="Leve"),CONCATENATE("R4C",'Mapa Riesgos FISCALES'!$O$31),"")</f>
        <v/>
      </c>
      <c r="N39" s="76" t="str">
        <f>IF(AND('Mapa Riesgos FISCALES'!$Y$32="Baja",'Mapa Riesgos FISCALES'!$AA$32="Leve"),CONCATENATE("R4C",'Mapa Riesgos FISCALES'!$O$32),"")</f>
        <v/>
      </c>
      <c r="O39" s="77" t="str">
        <f>IF(AND('Mapa Riesgos FISCALES'!$Y$33="Baja",'Mapa Riesgos FISCALES'!$AA$33="Leve"),CONCATENATE("R4C",'Mapa Riesgos FISCALES'!$O$33),"")</f>
        <v/>
      </c>
      <c r="P39" s="66" t="str">
        <f ca="1">IF(AND('Mapa Riesgos FISCALES'!$Y$28="Baja",'Mapa Riesgos FISCALES'!$AA$28="Menor"),CONCATENATE("R4C",'Mapa Riesgos FISCALES'!$O$28),"")</f>
        <v/>
      </c>
      <c r="Q39" s="67" t="str">
        <f>IF(AND('Mapa Riesgos FISCALES'!$Y$29="Baja",'Mapa Riesgos FISCALES'!$AA$29="Menor"),CONCATENATE("R4C",'Mapa Riesgos FISCALES'!$O$29),"")</f>
        <v/>
      </c>
      <c r="R39" s="67" t="str">
        <f>IF(AND('Mapa Riesgos FISCALES'!$Y$30="Baja",'Mapa Riesgos FISCALES'!$AA$30="Menor"),CONCATENATE("R4C",'Mapa Riesgos FISCALES'!$O$30),"")</f>
        <v/>
      </c>
      <c r="S39" s="67" t="str">
        <f>IF(AND('Mapa Riesgos FISCALES'!$Y$31="Baja",'Mapa Riesgos FISCALES'!$AA$31="Menor"),CONCATENATE("R4C",'Mapa Riesgos FISCALES'!$O$31),"")</f>
        <v/>
      </c>
      <c r="T39" s="67" t="str">
        <f>IF(AND('Mapa Riesgos FISCALES'!$Y$32="Baja",'Mapa Riesgos FISCALES'!$AA$32="Menor"),CONCATENATE("R4C",'Mapa Riesgos FISCALES'!$O$32),"")</f>
        <v/>
      </c>
      <c r="U39" s="68" t="str">
        <f>IF(AND('Mapa Riesgos FISCALES'!$Y$33="Baja",'Mapa Riesgos FISCALES'!$AA$33="Menor"),CONCATENATE("R4C",'Mapa Riesgos FISCALES'!$O$33),"")</f>
        <v/>
      </c>
      <c r="V39" s="66" t="str">
        <f ca="1">IF(AND('Mapa Riesgos FISCALES'!$Y$28="Baja",'Mapa Riesgos FISCALES'!$AA$28="Moderado"),CONCATENATE("R4C",'Mapa Riesgos FISCALES'!$O$28),"")</f>
        <v/>
      </c>
      <c r="W39" s="67" t="str">
        <f>IF(AND('Mapa Riesgos FISCALES'!$Y$29="Baja",'Mapa Riesgos FISCALES'!$AA$29="Moderado"),CONCATENATE("R4C",'Mapa Riesgos FISCALES'!$O$29),"")</f>
        <v/>
      </c>
      <c r="X39" s="67" t="str">
        <f>IF(AND('Mapa Riesgos FISCALES'!$Y$30="Baja",'Mapa Riesgos FISCALES'!$AA$30="Moderado"),CONCATENATE("R4C",'Mapa Riesgos FISCALES'!$O$30),"")</f>
        <v/>
      </c>
      <c r="Y39" s="67" t="str">
        <f>IF(AND('Mapa Riesgos FISCALES'!$Y$31="Baja",'Mapa Riesgos FISCALES'!$AA$31="Moderado"),CONCATENATE("R4C",'Mapa Riesgos FISCALES'!$O$31),"")</f>
        <v/>
      </c>
      <c r="Z39" s="67" t="str">
        <f>IF(AND('Mapa Riesgos FISCALES'!$Y$32="Baja",'Mapa Riesgos FISCALES'!$AA$32="Moderado"),CONCATENATE("R4C",'Mapa Riesgos FISCALES'!$O$32),"")</f>
        <v/>
      </c>
      <c r="AA39" s="68" t="str">
        <f>IF(AND('Mapa Riesgos FISCALES'!$Y$33="Baja",'Mapa Riesgos FISCALES'!$AA$33="Moderado"),CONCATENATE("R4C",'Mapa Riesgos FISCALES'!$O$33),"")</f>
        <v/>
      </c>
      <c r="AB39" s="51" t="str">
        <f ca="1">IF(AND('Mapa Riesgos FISCALES'!$Y$28="Baja",'Mapa Riesgos FISCALES'!$AA$28="Mayor"),CONCATENATE("R4C",'Mapa Riesgos FISCALES'!$O$28),"")</f>
        <v/>
      </c>
      <c r="AC39" s="52" t="str">
        <f>IF(AND('Mapa Riesgos FISCALES'!$Y$29="Baja",'Mapa Riesgos FISCALES'!$AA$29="Mayor"),CONCATENATE("R4C",'Mapa Riesgos FISCALES'!$O$29),"")</f>
        <v/>
      </c>
      <c r="AD39" s="52" t="str">
        <f>IF(AND('Mapa Riesgos FISCALES'!$Y$30="Baja",'Mapa Riesgos FISCALES'!$AA$30="Mayor"),CONCATENATE("R4C",'Mapa Riesgos FISCALES'!$O$30),"")</f>
        <v/>
      </c>
      <c r="AE39" s="52" t="str">
        <f>IF(AND('Mapa Riesgos FISCALES'!$Y$31="Baja",'Mapa Riesgos FISCALES'!$AA$31="Mayor"),CONCATENATE("R4C",'Mapa Riesgos FISCALES'!$O$31),"")</f>
        <v/>
      </c>
      <c r="AF39" s="52" t="str">
        <f>IF(AND('Mapa Riesgos FISCALES'!$Y$32="Baja",'Mapa Riesgos FISCALES'!$AA$32="Mayor"),CONCATENATE("R4C",'Mapa Riesgos FISCALES'!$O$32),"")</f>
        <v/>
      </c>
      <c r="AG39" s="53" t="str">
        <f>IF(AND('Mapa Riesgos FISCALES'!$Y$33="Baja",'Mapa Riesgos FISCALES'!$AA$33="Mayor"),CONCATENATE("R4C",'Mapa Riesgos FISCALES'!$O$33),"")</f>
        <v/>
      </c>
      <c r="AH39" s="54" t="str">
        <f ca="1">IF(AND('Mapa Riesgos FISCALES'!$Y$28="Baja",'Mapa Riesgos FISCALES'!$AA$28="Catastrófico"),CONCATENATE("R4C",'Mapa Riesgos FISCALES'!$O$28),"")</f>
        <v/>
      </c>
      <c r="AI39" s="55" t="str">
        <f>IF(AND('Mapa Riesgos FISCALES'!$Y$29="Baja",'Mapa Riesgos FISCALES'!$AA$29="Catastrófico"),CONCATENATE("R4C",'Mapa Riesgos FISCALES'!$O$29),"")</f>
        <v/>
      </c>
      <c r="AJ39" s="55" t="str">
        <f>IF(AND('Mapa Riesgos FISCALES'!$Y$30="Baja",'Mapa Riesgos FISCALES'!$AA$30="Catastrófico"),CONCATENATE("R4C",'Mapa Riesgos FISCALES'!$O$30),"")</f>
        <v/>
      </c>
      <c r="AK39" s="55" t="str">
        <f>IF(AND('Mapa Riesgos FISCALES'!$Y$31="Baja",'Mapa Riesgos FISCALES'!$AA$31="Catastrófico"),CONCATENATE("R4C",'Mapa Riesgos FISCALES'!$O$31),"")</f>
        <v/>
      </c>
      <c r="AL39" s="55" t="str">
        <f>IF(AND('Mapa Riesgos FISCALES'!$Y$32="Baja",'Mapa Riesgos FISCALES'!$AA$32="Catastrófico"),CONCATENATE("R4C",'Mapa Riesgos FISCALES'!$O$32),"")</f>
        <v/>
      </c>
      <c r="AM39" s="56" t="str">
        <f>IF(AND('Mapa Riesgos FISCALES'!$Y$33="Baja",'Mapa Riesgos FISCALES'!$AA$33="Catastrófico"),CONCATENATE("R4C",'Mapa Riesgos FISCALES'!$O$33),"")</f>
        <v/>
      </c>
      <c r="AN39" s="82"/>
      <c r="AO39" s="509"/>
      <c r="AP39" s="510"/>
      <c r="AQ39" s="510"/>
      <c r="AR39" s="510"/>
      <c r="AS39" s="510"/>
      <c r="AT39" s="511"/>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row>
    <row r="40" spans="1:80" ht="15" customHeight="1" x14ac:dyDescent="0.25">
      <c r="A40" s="82"/>
      <c r="B40" s="437"/>
      <c r="C40" s="437"/>
      <c r="D40" s="438"/>
      <c r="E40" s="478"/>
      <c r="F40" s="479"/>
      <c r="G40" s="479"/>
      <c r="H40" s="479"/>
      <c r="I40" s="479"/>
      <c r="J40" s="75" t="str">
        <f ca="1">IF(AND('Mapa Riesgos FISCALES'!$Y$34="Baja",'Mapa Riesgos FISCALES'!$AA$34="Leve"),CONCATENATE("R5C",'Mapa Riesgos FISCALES'!$O$34),"")</f>
        <v/>
      </c>
      <c r="K40" s="76" t="e">
        <f>IF(AND('Mapa Riesgos FISCALES'!#REF!="Baja",'Mapa Riesgos FISCALES'!#REF!="Leve"),CONCATENATE("R5C",'Mapa Riesgos FISCALES'!#REF!),"")</f>
        <v>#REF!</v>
      </c>
      <c r="L40" s="76" t="e">
        <f>IF(AND('Mapa Riesgos FISCALES'!#REF!="Baja",'Mapa Riesgos FISCALES'!#REF!="Leve"),CONCATENATE("R5C",'Mapa Riesgos FISCALES'!#REF!),"")</f>
        <v>#REF!</v>
      </c>
      <c r="M40" s="76" t="e">
        <f>IF(AND('Mapa Riesgos FISCALES'!#REF!="Baja",'Mapa Riesgos FISCALES'!#REF!="Leve"),CONCATENATE("R5C",'Mapa Riesgos FISCALES'!#REF!),"")</f>
        <v>#REF!</v>
      </c>
      <c r="N40" s="76" t="str">
        <f>IF(AND('Mapa Riesgos FISCALES'!$Y$35="Baja",'Mapa Riesgos FISCALES'!$AA$35="Leve"),CONCATENATE("R5C",'Mapa Riesgos FISCALES'!$O$35),"")</f>
        <v/>
      </c>
      <c r="O40" s="77" t="str">
        <f>IF(AND('Mapa Riesgos FISCALES'!$Y$36="Baja",'Mapa Riesgos FISCALES'!$AA$36="Leve"),CONCATENATE("R5C",'Mapa Riesgos FISCALES'!$O$36),"")</f>
        <v/>
      </c>
      <c r="P40" s="66" t="str">
        <f ca="1">IF(AND('Mapa Riesgos FISCALES'!$Y$34="Baja",'Mapa Riesgos FISCALES'!$AA$34="Menor"),CONCATENATE("R5C",'Mapa Riesgos FISCALES'!$O$34),"")</f>
        <v/>
      </c>
      <c r="Q40" s="67" t="e">
        <f>IF(AND('Mapa Riesgos FISCALES'!#REF!="Baja",'Mapa Riesgos FISCALES'!#REF!="Menor"),CONCATENATE("R5C",'Mapa Riesgos FISCALES'!#REF!),"")</f>
        <v>#REF!</v>
      </c>
      <c r="R40" s="67" t="e">
        <f>IF(AND('Mapa Riesgos FISCALES'!#REF!="Baja",'Mapa Riesgos FISCALES'!#REF!="Menor"),CONCATENATE("R5C",'Mapa Riesgos FISCALES'!#REF!),"")</f>
        <v>#REF!</v>
      </c>
      <c r="S40" s="67" t="e">
        <f>IF(AND('Mapa Riesgos FISCALES'!#REF!="Baja",'Mapa Riesgos FISCALES'!#REF!="Menor"),CONCATENATE("R5C",'Mapa Riesgos FISCALES'!#REF!),"")</f>
        <v>#REF!</v>
      </c>
      <c r="T40" s="67" t="str">
        <f>IF(AND('Mapa Riesgos FISCALES'!$Y$35="Baja",'Mapa Riesgos FISCALES'!$AA$35="Menor"),CONCATENATE("R5C",'Mapa Riesgos FISCALES'!$O$35),"")</f>
        <v/>
      </c>
      <c r="U40" s="68" t="str">
        <f>IF(AND('Mapa Riesgos FISCALES'!$Y$36="Baja",'Mapa Riesgos FISCALES'!$AA$36="Menor"),CONCATENATE("R5C",'Mapa Riesgos FISCALES'!$O$36),"")</f>
        <v/>
      </c>
      <c r="V40" s="66" t="str">
        <f ca="1">IF(AND('Mapa Riesgos FISCALES'!$Y$34="Baja",'Mapa Riesgos FISCALES'!$AA$34="Moderado"),CONCATENATE("R5C",'Mapa Riesgos FISCALES'!$O$34),"")</f>
        <v/>
      </c>
      <c r="W40" s="67" t="e">
        <f>IF(AND('Mapa Riesgos FISCALES'!#REF!="Baja",'Mapa Riesgos FISCALES'!#REF!="Moderado"),CONCATENATE("R5C",'Mapa Riesgos FISCALES'!#REF!),"")</f>
        <v>#REF!</v>
      </c>
      <c r="X40" s="67" t="e">
        <f>IF(AND('Mapa Riesgos FISCALES'!#REF!="Baja",'Mapa Riesgos FISCALES'!#REF!="Moderado"),CONCATENATE("R5C",'Mapa Riesgos FISCALES'!#REF!),"")</f>
        <v>#REF!</v>
      </c>
      <c r="Y40" s="67" t="e">
        <f>IF(AND('Mapa Riesgos FISCALES'!#REF!="Baja",'Mapa Riesgos FISCALES'!#REF!="Moderado"),CONCATENATE("R5C",'Mapa Riesgos FISCALES'!#REF!),"")</f>
        <v>#REF!</v>
      </c>
      <c r="Z40" s="67" t="str">
        <f>IF(AND('Mapa Riesgos FISCALES'!$Y$35="Baja",'Mapa Riesgos FISCALES'!$AA$35="Moderado"),CONCATENATE("R5C",'Mapa Riesgos FISCALES'!$O$35),"")</f>
        <v/>
      </c>
      <c r="AA40" s="68" t="str">
        <f>IF(AND('Mapa Riesgos FISCALES'!$Y$36="Baja",'Mapa Riesgos FISCALES'!$AA$36="Moderado"),CONCATENATE("R5C",'Mapa Riesgos FISCALES'!$O$36),"")</f>
        <v/>
      </c>
      <c r="AB40" s="51" t="str">
        <f ca="1">IF(AND('Mapa Riesgos FISCALES'!$Y$34="Baja",'Mapa Riesgos FISCALES'!$AA$34="Mayor"),CONCATENATE("R5C",'Mapa Riesgos FISCALES'!$O$34),"")</f>
        <v/>
      </c>
      <c r="AC40" s="52" t="e">
        <f>IF(AND('Mapa Riesgos FISCALES'!#REF!="Baja",'Mapa Riesgos FISCALES'!#REF!="Mayor"),CONCATENATE("R5C",'Mapa Riesgos FISCALES'!#REF!),"")</f>
        <v>#REF!</v>
      </c>
      <c r="AD40" s="52" t="e">
        <f>IF(AND('Mapa Riesgos FISCALES'!#REF!="Baja",'Mapa Riesgos FISCALES'!#REF!="Mayor"),CONCATENATE("R5C",'Mapa Riesgos FISCALES'!#REF!),"")</f>
        <v>#REF!</v>
      </c>
      <c r="AE40" s="52" t="e">
        <f>IF(AND('Mapa Riesgos FISCALES'!#REF!="Baja",'Mapa Riesgos FISCALES'!#REF!="Mayor"),CONCATENATE("R5C",'Mapa Riesgos FISCALES'!#REF!),"")</f>
        <v>#REF!</v>
      </c>
      <c r="AF40" s="52" t="str">
        <f>IF(AND('Mapa Riesgos FISCALES'!$Y$35="Baja",'Mapa Riesgos FISCALES'!$AA$35="Mayor"),CONCATENATE("R5C",'Mapa Riesgos FISCALES'!$O$35),"")</f>
        <v/>
      </c>
      <c r="AG40" s="53" t="str">
        <f>IF(AND('Mapa Riesgos FISCALES'!$Y$36="Baja",'Mapa Riesgos FISCALES'!$AA$36="Mayor"),CONCATENATE("R5C",'Mapa Riesgos FISCALES'!$O$36),"")</f>
        <v/>
      </c>
      <c r="AH40" s="54" t="str">
        <f ca="1">IF(AND('Mapa Riesgos FISCALES'!$Y$34="Baja",'Mapa Riesgos FISCALES'!$AA$34="Catastrófico"),CONCATENATE("R5C",'Mapa Riesgos FISCALES'!$O$34),"")</f>
        <v>R5C1</v>
      </c>
      <c r="AI40" s="55" t="e">
        <f>IF(AND('Mapa Riesgos FISCALES'!#REF!="Baja",'Mapa Riesgos FISCALES'!#REF!="Catastrófico"),CONCATENATE("R5C",'Mapa Riesgos FISCALES'!#REF!),"")</f>
        <v>#REF!</v>
      </c>
      <c r="AJ40" s="55" t="e">
        <f>IF(AND('Mapa Riesgos FISCALES'!#REF!="Baja",'Mapa Riesgos FISCALES'!#REF!="Catastrófico"),CONCATENATE("R5C",'Mapa Riesgos FISCALES'!#REF!),"")</f>
        <v>#REF!</v>
      </c>
      <c r="AK40" s="55" t="e">
        <f>IF(AND('Mapa Riesgos FISCALES'!#REF!="Baja",'Mapa Riesgos FISCALES'!#REF!="Catastrófico"),CONCATENATE("R5C",'Mapa Riesgos FISCALES'!#REF!),"")</f>
        <v>#REF!</v>
      </c>
      <c r="AL40" s="55" t="str">
        <f>IF(AND('Mapa Riesgos FISCALES'!$Y$35="Baja",'Mapa Riesgos FISCALES'!$AA$35="Catastrófico"),CONCATENATE("R5C",'Mapa Riesgos FISCALES'!$O$35),"")</f>
        <v/>
      </c>
      <c r="AM40" s="56" t="str">
        <f>IF(AND('Mapa Riesgos FISCALES'!$Y$36="Baja",'Mapa Riesgos FISCALES'!$AA$36="Catastrófico"),CONCATENATE("R5C",'Mapa Riesgos FISCALES'!$O$36),"")</f>
        <v/>
      </c>
      <c r="AN40" s="82"/>
      <c r="AO40" s="509"/>
      <c r="AP40" s="510"/>
      <c r="AQ40" s="510"/>
      <c r="AR40" s="510"/>
      <c r="AS40" s="510"/>
      <c r="AT40" s="511"/>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row>
    <row r="41" spans="1:80" ht="15" customHeight="1" x14ac:dyDescent="0.25">
      <c r="A41" s="82"/>
      <c r="B41" s="437"/>
      <c r="C41" s="437"/>
      <c r="D41" s="438"/>
      <c r="E41" s="478"/>
      <c r="F41" s="479"/>
      <c r="G41" s="479"/>
      <c r="H41" s="479"/>
      <c r="I41" s="479"/>
      <c r="J41" s="75" t="str">
        <f ca="1">IF(AND('Mapa Riesgos FISCALES'!$Y$37="Baja",'Mapa Riesgos FISCALES'!$AA$37="Leve"),CONCATENATE("R6C",'Mapa Riesgos FISCALES'!$O$37),"")</f>
        <v/>
      </c>
      <c r="K41" s="76" t="str">
        <f>IF(AND('Mapa Riesgos FISCALES'!$Y$38="Baja",'Mapa Riesgos FISCALES'!$AA$38="Leve"),CONCATENATE("R6C",'Mapa Riesgos FISCALES'!$O$38),"")</f>
        <v/>
      </c>
      <c r="L41" s="76" t="str">
        <f>IF(AND('Mapa Riesgos FISCALES'!$Y$39="Baja",'Mapa Riesgos FISCALES'!$AA$39="Leve"),CONCATENATE("R6C",'Mapa Riesgos FISCALES'!$O$39),"")</f>
        <v/>
      </c>
      <c r="M41" s="76" t="str">
        <f>IF(AND('Mapa Riesgos FISCALES'!$Y$40="Baja",'Mapa Riesgos FISCALES'!$AA$40="Leve"),CONCATENATE("R6C",'Mapa Riesgos FISCALES'!$O$40),"")</f>
        <v/>
      </c>
      <c r="N41" s="76" t="str">
        <f>IF(AND('Mapa Riesgos FISCALES'!$Y$41="Baja",'Mapa Riesgos FISCALES'!$AA$41="Leve"),CONCATENATE("R6C",'Mapa Riesgos FISCALES'!$O$41),"")</f>
        <v/>
      </c>
      <c r="O41" s="77" t="str">
        <f>IF(AND('Mapa Riesgos FISCALES'!$Y$42="Baja",'Mapa Riesgos FISCALES'!$AA$42="Leve"),CONCATENATE("R6C",'Mapa Riesgos FISCALES'!$O$42),"")</f>
        <v/>
      </c>
      <c r="P41" s="66" t="str">
        <f ca="1">IF(AND('Mapa Riesgos FISCALES'!$Y$37="Baja",'Mapa Riesgos FISCALES'!$AA$37="Menor"),CONCATENATE("R6C",'Mapa Riesgos FISCALES'!$O$37),"")</f>
        <v/>
      </c>
      <c r="Q41" s="67" t="str">
        <f>IF(AND('Mapa Riesgos FISCALES'!$Y$38="Baja",'Mapa Riesgos FISCALES'!$AA$38="Menor"),CONCATENATE("R6C",'Mapa Riesgos FISCALES'!$O$38),"")</f>
        <v/>
      </c>
      <c r="R41" s="67" t="str">
        <f>IF(AND('Mapa Riesgos FISCALES'!$Y$39="Baja",'Mapa Riesgos FISCALES'!$AA$39="Menor"),CONCATENATE("R6C",'Mapa Riesgos FISCALES'!$O$39),"")</f>
        <v/>
      </c>
      <c r="S41" s="67" t="str">
        <f>IF(AND('Mapa Riesgos FISCALES'!$Y$40="Baja",'Mapa Riesgos FISCALES'!$AA$40="Menor"),CONCATENATE("R6C",'Mapa Riesgos FISCALES'!$O$40),"")</f>
        <v/>
      </c>
      <c r="T41" s="67" t="str">
        <f>IF(AND('Mapa Riesgos FISCALES'!$Y$41="Baja",'Mapa Riesgos FISCALES'!$AA$41="Menor"),CONCATENATE("R6C",'Mapa Riesgos FISCALES'!$O$41),"")</f>
        <v/>
      </c>
      <c r="U41" s="68" t="str">
        <f>IF(AND('Mapa Riesgos FISCALES'!$Y$42="Baja",'Mapa Riesgos FISCALES'!$AA$42="Menor"),CONCATENATE("R6C",'Mapa Riesgos FISCALES'!$O$42),"")</f>
        <v/>
      </c>
      <c r="V41" s="66" t="str">
        <f ca="1">IF(AND('Mapa Riesgos FISCALES'!$Y$37="Baja",'Mapa Riesgos FISCALES'!$AA$37="Moderado"),CONCATENATE("R6C",'Mapa Riesgos FISCALES'!$O$37),"")</f>
        <v>R6C1</v>
      </c>
      <c r="W41" s="67" t="str">
        <f>IF(AND('Mapa Riesgos FISCALES'!$Y$38="Baja",'Mapa Riesgos FISCALES'!$AA$38="Moderado"),CONCATENATE("R6C",'Mapa Riesgos FISCALES'!$O$38),"")</f>
        <v/>
      </c>
      <c r="X41" s="67" t="str">
        <f>IF(AND('Mapa Riesgos FISCALES'!$Y$39="Baja",'Mapa Riesgos FISCALES'!$AA$39="Moderado"),CONCATENATE("R6C",'Mapa Riesgos FISCALES'!$O$39),"")</f>
        <v/>
      </c>
      <c r="Y41" s="67" t="str">
        <f>IF(AND('Mapa Riesgos FISCALES'!$Y$40="Baja",'Mapa Riesgos FISCALES'!$AA$40="Moderado"),CONCATENATE("R6C",'Mapa Riesgos FISCALES'!$O$40),"")</f>
        <v/>
      </c>
      <c r="Z41" s="67" t="str">
        <f>IF(AND('Mapa Riesgos FISCALES'!$Y$41="Baja",'Mapa Riesgos FISCALES'!$AA$41="Moderado"),CONCATENATE("R6C",'Mapa Riesgos FISCALES'!$O$41),"")</f>
        <v/>
      </c>
      <c r="AA41" s="68" t="str">
        <f>IF(AND('Mapa Riesgos FISCALES'!$Y$42="Baja",'Mapa Riesgos FISCALES'!$AA$42="Moderado"),CONCATENATE("R6C",'Mapa Riesgos FISCALES'!$O$42),"")</f>
        <v/>
      </c>
      <c r="AB41" s="51" t="str">
        <f ca="1">IF(AND('Mapa Riesgos FISCALES'!$Y$37="Baja",'Mapa Riesgos FISCALES'!$AA$37="Mayor"),CONCATENATE("R6C",'Mapa Riesgos FISCALES'!$O$37),"")</f>
        <v/>
      </c>
      <c r="AC41" s="52" t="str">
        <f>IF(AND('Mapa Riesgos FISCALES'!$Y$38="Baja",'Mapa Riesgos FISCALES'!$AA$38="Mayor"),CONCATENATE("R6C",'Mapa Riesgos FISCALES'!$O$38),"")</f>
        <v/>
      </c>
      <c r="AD41" s="52" t="str">
        <f>IF(AND('Mapa Riesgos FISCALES'!$Y$39="Baja",'Mapa Riesgos FISCALES'!$AA$39="Mayor"),CONCATENATE("R6C",'Mapa Riesgos FISCALES'!$O$39),"")</f>
        <v/>
      </c>
      <c r="AE41" s="52" t="str">
        <f>IF(AND('Mapa Riesgos FISCALES'!$Y$40="Baja",'Mapa Riesgos FISCALES'!$AA$40="Mayor"),CONCATENATE("R6C",'Mapa Riesgos FISCALES'!$O$40),"")</f>
        <v/>
      </c>
      <c r="AF41" s="52" t="str">
        <f>IF(AND('Mapa Riesgos FISCALES'!$Y$41="Baja",'Mapa Riesgos FISCALES'!$AA$41="Mayor"),CONCATENATE("R6C",'Mapa Riesgos FISCALES'!$O$41),"")</f>
        <v/>
      </c>
      <c r="AG41" s="53" t="str">
        <f>IF(AND('Mapa Riesgos FISCALES'!$Y$42="Baja",'Mapa Riesgos FISCALES'!$AA$42="Mayor"),CONCATENATE("R6C",'Mapa Riesgos FISCALES'!$O$42),"")</f>
        <v/>
      </c>
      <c r="AH41" s="54" t="str">
        <f ca="1">IF(AND('Mapa Riesgos FISCALES'!$Y$37="Baja",'Mapa Riesgos FISCALES'!$AA$37="Catastrófico"),CONCATENATE("R6C",'Mapa Riesgos FISCALES'!$O$37),"")</f>
        <v/>
      </c>
      <c r="AI41" s="55" t="str">
        <f>IF(AND('Mapa Riesgos FISCALES'!$Y$38="Baja",'Mapa Riesgos FISCALES'!$AA$38="Catastrófico"),CONCATENATE("R6C",'Mapa Riesgos FISCALES'!$O$38),"")</f>
        <v/>
      </c>
      <c r="AJ41" s="55" t="str">
        <f>IF(AND('Mapa Riesgos FISCALES'!$Y$39="Baja",'Mapa Riesgos FISCALES'!$AA$39="Catastrófico"),CONCATENATE("R6C",'Mapa Riesgos FISCALES'!$O$39),"")</f>
        <v/>
      </c>
      <c r="AK41" s="55" t="str">
        <f>IF(AND('Mapa Riesgos FISCALES'!$Y$40="Baja",'Mapa Riesgos FISCALES'!$AA$40="Catastrófico"),CONCATENATE("R6C",'Mapa Riesgos FISCALES'!$O$40),"")</f>
        <v/>
      </c>
      <c r="AL41" s="55" t="str">
        <f>IF(AND('Mapa Riesgos FISCALES'!$Y$41="Baja",'Mapa Riesgos FISCALES'!$AA$41="Catastrófico"),CONCATENATE("R6C",'Mapa Riesgos FISCALES'!$O$41),"")</f>
        <v/>
      </c>
      <c r="AM41" s="56" t="str">
        <f>IF(AND('Mapa Riesgos FISCALES'!$Y$42="Baja",'Mapa Riesgos FISCALES'!$AA$42="Catastrófico"),CONCATENATE("R6C",'Mapa Riesgos FISCALES'!$O$42),"")</f>
        <v/>
      </c>
      <c r="AN41" s="82"/>
      <c r="AO41" s="509"/>
      <c r="AP41" s="510"/>
      <c r="AQ41" s="510"/>
      <c r="AR41" s="510"/>
      <c r="AS41" s="510"/>
      <c r="AT41" s="511"/>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row>
    <row r="42" spans="1:80" ht="15" customHeight="1" x14ac:dyDescent="0.25">
      <c r="A42" s="82"/>
      <c r="B42" s="437"/>
      <c r="C42" s="437"/>
      <c r="D42" s="438"/>
      <c r="E42" s="478"/>
      <c r="F42" s="479"/>
      <c r="G42" s="479"/>
      <c r="H42" s="479"/>
      <c r="I42" s="479"/>
      <c r="J42" s="75" t="str">
        <f ca="1">IF(AND('Mapa Riesgos FISCALES'!$Y$43="Baja",'Mapa Riesgos FISCALES'!$AA$43="Leve"),CONCATENATE("R7C",'Mapa Riesgos FISCALES'!$O$43),"")</f>
        <v/>
      </c>
      <c r="K42" s="76" t="str">
        <f>IF(AND('Mapa Riesgos FISCALES'!$Y$44="Baja",'Mapa Riesgos FISCALES'!$AA$44="Leve"),CONCATENATE("R7C",'Mapa Riesgos FISCALES'!$O$44),"")</f>
        <v/>
      </c>
      <c r="L42" s="76" t="str">
        <f>IF(AND('Mapa Riesgos FISCALES'!$Y$45="Baja",'Mapa Riesgos FISCALES'!$AA$45="Leve"),CONCATENATE("R7C",'Mapa Riesgos FISCALES'!$O$45),"")</f>
        <v/>
      </c>
      <c r="M42" s="76" t="str">
        <f>IF(AND('Mapa Riesgos FISCALES'!$Y$46="Baja",'Mapa Riesgos FISCALES'!$AA$46="Leve"),CONCATENATE("R7C",'Mapa Riesgos FISCALES'!$O$46),"")</f>
        <v/>
      </c>
      <c r="N42" s="76" t="str">
        <f>IF(AND('Mapa Riesgos FISCALES'!$Y$47="Baja",'Mapa Riesgos FISCALES'!$AA$47="Leve"),CONCATENATE("R7C",'Mapa Riesgos FISCALES'!$O$47),"")</f>
        <v/>
      </c>
      <c r="O42" s="77" t="str">
        <f>IF(AND('Mapa Riesgos FISCALES'!$Y$48="Baja",'Mapa Riesgos FISCALES'!$AA$48="Leve"),CONCATENATE("R7C",'Mapa Riesgos FISCALES'!$O$48),"")</f>
        <v/>
      </c>
      <c r="P42" s="66" t="str">
        <f ca="1">IF(AND('Mapa Riesgos FISCALES'!$Y$43="Baja",'Mapa Riesgos FISCALES'!$AA$43="Menor"),CONCATENATE("R7C",'Mapa Riesgos FISCALES'!$O$43),"")</f>
        <v/>
      </c>
      <c r="Q42" s="67" t="str">
        <f>IF(AND('Mapa Riesgos FISCALES'!$Y$44="Baja",'Mapa Riesgos FISCALES'!$AA$44="Menor"),CONCATENATE("R7C",'Mapa Riesgos FISCALES'!$O$44),"")</f>
        <v/>
      </c>
      <c r="R42" s="67" t="str">
        <f>IF(AND('Mapa Riesgos FISCALES'!$Y$45="Baja",'Mapa Riesgos FISCALES'!$AA$45="Menor"),CONCATENATE("R7C",'Mapa Riesgos FISCALES'!$O$45),"")</f>
        <v/>
      </c>
      <c r="S42" s="67" t="str">
        <f>IF(AND('Mapa Riesgos FISCALES'!$Y$46="Baja",'Mapa Riesgos FISCALES'!$AA$46="Menor"),CONCATENATE("R7C",'Mapa Riesgos FISCALES'!$O$46),"")</f>
        <v/>
      </c>
      <c r="T42" s="67" t="str">
        <f>IF(AND('Mapa Riesgos FISCALES'!$Y$47="Baja",'Mapa Riesgos FISCALES'!$AA$47="Menor"),CONCATENATE("R7C",'Mapa Riesgos FISCALES'!$O$47),"")</f>
        <v/>
      </c>
      <c r="U42" s="68" t="str">
        <f>IF(AND('Mapa Riesgos FISCALES'!$Y$48="Baja",'Mapa Riesgos FISCALES'!$AA$48="Menor"),CONCATENATE("R7C",'Mapa Riesgos FISCALES'!$O$48),"")</f>
        <v/>
      </c>
      <c r="V42" s="66" t="str">
        <f ca="1">IF(AND('Mapa Riesgos FISCALES'!$Y$43="Baja",'Mapa Riesgos FISCALES'!$AA$43="Moderado"),CONCATENATE("R7C",'Mapa Riesgos FISCALES'!$O$43),"")</f>
        <v>R7C1</v>
      </c>
      <c r="W42" s="67" t="str">
        <f>IF(AND('Mapa Riesgos FISCALES'!$Y$44="Baja",'Mapa Riesgos FISCALES'!$AA$44="Moderado"),CONCATENATE("R7C",'Mapa Riesgos FISCALES'!$O$44),"")</f>
        <v/>
      </c>
      <c r="X42" s="67" t="str">
        <f>IF(AND('Mapa Riesgos FISCALES'!$Y$45="Baja",'Mapa Riesgos FISCALES'!$AA$45="Moderado"),CONCATENATE("R7C",'Mapa Riesgos FISCALES'!$O$45),"")</f>
        <v/>
      </c>
      <c r="Y42" s="67" t="str">
        <f>IF(AND('Mapa Riesgos FISCALES'!$Y$46="Baja",'Mapa Riesgos FISCALES'!$AA$46="Moderado"),CONCATENATE("R7C",'Mapa Riesgos FISCALES'!$O$46),"")</f>
        <v/>
      </c>
      <c r="Z42" s="67" t="str">
        <f>IF(AND('Mapa Riesgos FISCALES'!$Y$47="Baja",'Mapa Riesgos FISCALES'!$AA$47="Moderado"),CONCATENATE("R7C",'Mapa Riesgos FISCALES'!$O$47),"")</f>
        <v/>
      </c>
      <c r="AA42" s="68" t="str">
        <f>IF(AND('Mapa Riesgos FISCALES'!$Y$48="Baja",'Mapa Riesgos FISCALES'!$AA$48="Moderado"),CONCATENATE("R7C",'Mapa Riesgos FISCALES'!$O$48),"")</f>
        <v/>
      </c>
      <c r="AB42" s="51" t="str">
        <f ca="1">IF(AND('Mapa Riesgos FISCALES'!$Y$43="Baja",'Mapa Riesgos FISCALES'!$AA$43="Mayor"),CONCATENATE("R7C",'Mapa Riesgos FISCALES'!$O$43),"")</f>
        <v/>
      </c>
      <c r="AC42" s="52" t="str">
        <f>IF(AND('Mapa Riesgos FISCALES'!$Y$44="Baja",'Mapa Riesgos FISCALES'!$AA$44="Mayor"),CONCATENATE("R7C",'Mapa Riesgos FISCALES'!$O$44),"")</f>
        <v/>
      </c>
      <c r="AD42" s="52" t="str">
        <f>IF(AND('Mapa Riesgos FISCALES'!$Y$45="Baja",'Mapa Riesgos FISCALES'!$AA$45="Mayor"),CONCATENATE("R7C",'Mapa Riesgos FISCALES'!$O$45),"")</f>
        <v/>
      </c>
      <c r="AE42" s="52" t="str">
        <f>IF(AND('Mapa Riesgos FISCALES'!$Y$46="Baja",'Mapa Riesgos FISCALES'!$AA$46="Mayor"),CONCATENATE("R7C",'Mapa Riesgos FISCALES'!$O$46),"")</f>
        <v/>
      </c>
      <c r="AF42" s="52" t="str">
        <f>IF(AND('Mapa Riesgos FISCALES'!$Y$47="Baja",'Mapa Riesgos FISCALES'!$AA$47="Mayor"),CONCATENATE("R7C",'Mapa Riesgos FISCALES'!$O$47),"")</f>
        <v/>
      </c>
      <c r="AG42" s="53" t="str">
        <f>IF(AND('Mapa Riesgos FISCALES'!$Y$48="Baja",'Mapa Riesgos FISCALES'!$AA$48="Mayor"),CONCATENATE("R7C",'Mapa Riesgos FISCALES'!$O$48),"")</f>
        <v/>
      </c>
      <c r="AH42" s="54" t="str">
        <f ca="1">IF(AND('Mapa Riesgos FISCALES'!$Y$43="Baja",'Mapa Riesgos FISCALES'!$AA$43="Catastrófico"),CONCATENATE("R7C",'Mapa Riesgos FISCALES'!$O$43),"")</f>
        <v/>
      </c>
      <c r="AI42" s="55" t="str">
        <f>IF(AND('Mapa Riesgos FISCALES'!$Y$44="Baja",'Mapa Riesgos FISCALES'!$AA$44="Catastrófico"),CONCATENATE("R7C",'Mapa Riesgos FISCALES'!$O$44),"")</f>
        <v/>
      </c>
      <c r="AJ42" s="55" t="str">
        <f>IF(AND('Mapa Riesgos FISCALES'!$Y$45="Baja",'Mapa Riesgos FISCALES'!$AA$45="Catastrófico"),CONCATENATE("R7C",'Mapa Riesgos FISCALES'!$O$45),"")</f>
        <v/>
      </c>
      <c r="AK42" s="55" t="str">
        <f>IF(AND('Mapa Riesgos FISCALES'!$Y$46="Baja",'Mapa Riesgos FISCALES'!$AA$46="Catastrófico"),CONCATENATE("R7C",'Mapa Riesgos FISCALES'!$O$46),"")</f>
        <v/>
      </c>
      <c r="AL42" s="55" t="str">
        <f>IF(AND('Mapa Riesgos FISCALES'!$Y$47="Baja",'Mapa Riesgos FISCALES'!$AA$47="Catastrófico"),CONCATENATE("R7C",'Mapa Riesgos FISCALES'!$O$47),"")</f>
        <v/>
      </c>
      <c r="AM42" s="56" t="str">
        <f>IF(AND('Mapa Riesgos FISCALES'!$Y$48="Baja",'Mapa Riesgos FISCALES'!$AA$48="Catastrófico"),CONCATENATE("R7C",'Mapa Riesgos FISCALES'!$O$48),"")</f>
        <v/>
      </c>
      <c r="AN42" s="82"/>
      <c r="AO42" s="509"/>
      <c r="AP42" s="510"/>
      <c r="AQ42" s="510"/>
      <c r="AR42" s="510"/>
      <c r="AS42" s="510"/>
      <c r="AT42" s="511"/>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row>
    <row r="43" spans="1:80" ht="15" customHeight="1" x14ac:dyDescent="0.25">
      <c r="A43" s="82"/>
      <c r="B43" s="437"/>
      <c r="C43" s="437"/>
      <c r="D43" s="438"/>
      <c r="E43" s="478"/>
      <c r="F43" s="479"/>
      <c r="G43" s="479"/>
      <c r="H43" s="479"/>
      <c r="I43" s="479"/>
      <c r="J43" s="75" t="str">
        <f ca="1">IF(AND('Mapa Riesgos FISCALES'!$Y$49="Baja",'Mapa Riesgos FISCALES'!$AA$49="Leve"),CONCATENATE("R8C",'Mapa Riesgos FISCALES'!$O$49),"")</f>
        <v/>
      </c>
      <c r="K43" s="76" t="str">
        <f>IF(AND('Mapa Riesgos FISCALES'!$Y$50="Baja",'Mapa Riesgos FISCALES'!$AA$50="Leve"),CONCATENATE("R8C",'Mapa Riesgos FISCALES'!$O$50),"")</f>
        <v/>
      </c>
      <c r="L43" s="76" t="str">
        <f>IF(AND('Mapa Riesgos FISCALES'!$Y$51="Baja",'Mapa Riesgos FISCALES'!$AA$51="Leve"),CONCATENATE("R8C",'Mapa Riesgos FISCALES'!$O$51),"")</f>
        <v/>
      </c>
      <c r="M43" s="76" t="str">
        <f ca="1">IF(AND('Mapa Riesgos FISCALES'!$Y$52="Baja",'Mapa Riesgos FISCALES'!$AA$52="Leve"),CONCATENATE("R8C",'Mapa Riesgos FISCALES'!$O$52),"")</f>
        <v/>
      </c>
      <c r="N43" s="76" t="str">
        <f>IF(AND('Mapa Riesgos FISCALES'!$Y$53="Baja",'Mapa Riesgos FISCALES'!$AA$53="Leve"),CONCATENATE("R8C",'Mapa Riesgos FISCALES'!$O$53),"")</f>
        <v/>
      </c>
      <c r="O43" s="77" t="str">
        <f>IF(AND('Mapa Riesgos FISCALES'!$Y$54="Baja",'Mapa Riesgos FISCALES'!$AA$54="Leve"),CONCATENATE("R8C",'Mapa Riesgos FISCALES'!$O$54),"")</f>
        <v/>
      </c>
      <c r="P43" s="66" t="str">
        <f ca="1">IF(AND('Mapa Riesgos FISCALES'!$Y$49="Baja",'Mapa Riesgos FISCALES'!$AA$49="Menor"),CONCATENATE("R8C",'Mapa Riesgos FISCALES'!$O$49),"")</f>
        <v>R8C1</v>
      </c>
      <c r="Q43" s="67" t="str">
        <f>IF(AND('Mapa Riesgos FISCALES'!$Y$50="Baja",'Mapa Riesgos FISCALES'!$AA$50="Menor"),CONCATENATE("R8C",'Mapa Riesgos FISCALES'!$O$50),"")</f>
        <v/>
      </c>
      <c r="R43" s="67" t="str">
        <f>IF(AND('Mapa Riesgos FISCALES'!$Y$51="Baja",'Mapa Riesgos FISCALES'!$AA$51="Menor"),CONCATENATE("R8C",'Mapa Riesgos FISCALES'!$O$51),"")</f>
        <v/>
      </c>
      <c r="S43" s="67" t="str">
        <f ca="1">IF(AND('Mapa Riesgos FISCALES'!$Y$52="Baja",'Mapa Riesgos FISCALES'!$AA$52="Menor"),CONCATENATE("R8C",'Mapa Riesgos FISCALES'!$O$52),"")</f>
        <v/>
      </c>
      <c r="T43" s="67" t="str">
        <f>IF(AND('Mapa Riesgos FISCALES'!$Y$53="Baja",'Mapa Riesgos FISCALES'!$AA$53="Menor"),CONCATENATE("R8C",'Mapa Riesgos FISCALES'!$O$53),"")</f>
        <v/>
      </c>
      <c r="U43" s="68" t="str">
        <f>IF(AND('Mapa Riesgos FISCALES'!$Y$54="Baja",'Mapa Riesgos FISCALES'!$AA$54="Menor"),CONCATENATE("R8C",'Mapa Riesgos FISCALES'!$O$54),"")</f>
        <v/>
      </c>
      <c r="V43" s="66" t="str">
        <f ca="1">IF(AND('Mapa Riesgos FISCALES'!$Y$49="Baja",'Mapa Riesgos FISCALES'!$AA$49="Moderado"),CONCATENATE("R8C",'Mapa Riesgos FISCALES'!$O$49),"")</f>
        <v/>
      </c>
      <c r="W43" s="67" t="str">
        <f>IF(AND('Mapa Riesgos FISCALES'!$Y$50="Baja",'Mapa Riesgos FISCALES'!$AA$50="Moderado"),CONCATENATE("R8C",'Mapa Riesgos FISCALES'!$O$50),"")</f>
        <v/>
      </c>
      <c r="X43" s="67" t="str">
        <f>IF(AND('Mapa Riesgos FISCALES'!$Y$51="Baja",'Mapa Riesgos FISCALES'!$AA$51="Moderado"),CONCATENATE("R8C",'Mapa Riesgos FISCALES'!$O$51),"")</f>
        <v/>
      </c>
      <c r="Y43" s="67" t="str">
        <f ca="1">IF(AND('Mapa Riesgos FISCALES'!$Y$52="Baja",'Mapa Riesgos FISCALES'!$AA$52="Moderado"),CONCATENATE("R8C",'Mapa Riesgos FISCALES'!$O$52),"")</f>
        <v/>
      </c>
      <c r="Z43" s="67" t="str">
        <f>IF(AND('Mapa Riesgos FISCALES'!$Y$53="Baja",'Mapa Riesgos FISCALES'!$AA$53="Moderado"),CONCATENATE("R8C",'Mapa Riesgos FISCALES'!$O$53),"")</f>
        <v/>
      </c>
      <c r="AA43" s="68" t="str">
        <f>IF(AND('Mapa Riesgos FISCALES'!$Y$54="Baja",'Mapa Riesgos FISCALES'!$AA$54="Moderado"),CONCATENATE("R8C",'Mapa Riesgos FISCALES'!$O$54),"")</f>
        <v/>
      </c>
      <c r="AB43" s="51" t="str">
        <f ca="1">IF(AND('Mapa Riesgos FISCALES'!$Y$49="Baja",'Mapa Riesgos FISCALES'!$AA$49="Mayor"),CONCATENATE("R8C",'Mapa Riesgos FISCALES'!$O$49),"")</f>
        <v/>
      </c>
      <c r="AC43" s="52" t="str">
        <f>IF(AND('Mapa Riesgos FISCALES'!$Y$50="Baja",'Mapa Riesgos FISCALES'!$AA$50="Mayor"),CONCATENATE("R8C",'Mapa Riesgos FISCALES'!$O$50),"")</f>
        <v/>
      </c>
      <c r="AD43" s="52" t="str">
        <f>IF(AND('Mapa Riesgos FISCALES'!$Y$51="Baja",'Mapa Riesgos FISCALES'!$AA$51="Mayor"),CONCATENATE("R8C",'Mapa Riesgos FISCALES'!$O$51),"")</f>
        <v/>
      </c>
      <c r="AE43" s="52" t="str">
        <f ca="1">IF(AND('Mapa Riesgos FISCALES'!$Y$52="Baja",'Mapa Riesgos FISCALES'!$AA$52="Mayor"),CONCATENATE("R8C",'Mapa Riesgos FISCALES'!$O$52),"")</f>
        <v/>
      </c>
      <c r="AF43" s="52" t="str">
        <f>IF(AND('Mapa Riesgos FISCALES'!$Y$53="Baja",'Mapa Riesgos FISCALES'!$AA$53="Mayor"),CONCATENATE("R8C",'Mapa Riesgos FISCALES'!$O$53),"")</f>
        <v/>
      </c>
      <c r="AG43" s="53" t="str">
        <f>IF(AND('Mapa Riesgos FISCALES'!$Y$54="Baja",'Mapa Riesgos FISCALES'!$AA$54="Mayor"),CONCATENATE("R8C",'Mapa Riesgos FISCALES'!$O$54),"")</f>
        <v/>
      </c>
      <c r="AH43" s="54" t="str">
        <f ca="1">IF(AND('Mapa Riesgos FISCALES'!$Y$49="Baja",'Mapa Riesgos FISCALES'!$AA$49="Catastrófico"),CONCATENATE("R8C",'Mapa Riesgos FISCALES'!$O$49),"")</f>
        <v/>
      </c>
      <c r="AI43" s="55" t="str">
        <f>IF(AND('Mapa Riesgos FISCALES'!$Y$50="Baja",'Mapa Riesgos FISCALES'!$AA$50="Catastrófico"),CONCATENATE("R8C",'Mapa Riesgos FISCALES'!$O$50),"")</f>
        <v/>
      </c>
      <c r="AJ43" s="55" t="str">
        <f>IF(AND('Mapa Riesgos FISCALES'!$Y$51="Baja",'Mapa Riesgos FISCALES'!$AA$51="Catastrófico"),CONCATENATE("R8C",'Mapa Riesgos FISCALES'!$O$51),"")</f>
        <v/>
      </c>
      <c r="AK43" s="55" t="str">
        <f ca="1">IF(AND('Mapa Riesgos FISCALES'!$Y$52="Baja",'Mapa Riesgos FISCALES'!$AA$52="Catastrófico"),CONCATENATE("R8C",'Mapa Riesgos FISCALES'!$O$52),"")</f>
        <v/>
      </c>
      <c r="AL43" s="55" t="str">
        <f>IF(AND('Mapa Riesgos FISCALES'!$Y$53="Baja",'Mapa Riesgos FISCALES'!$AA$53="Catastrófico"),CONCATENATE("R8C",'Mapa Riesgos FISCALES'!$O$53),"")</f>
        <v/>
      </c>
      <c r="AM43" s="56" t="str">
        <f>IF(AND('Mapa Riesgos FISCALES'!$Y$54="Baja",'Mapa Riesgos FISCALES'!$AA$54="Catastrófico"),CONCATENATE("R8C",'Mapa Riesgos FISCALES'!$O$54),"")</f>
        <v/>
      </c>
      <c r="AN43" s="82"/>
      <c r="AO43" s="509"/>
      <c r="AP43" s="510"/>
      <c r="AQ43" s="510"/>
      <c r="AR43" s="510"/>
      <c r="AS43" s="510"/>
      <c r="AT43" s="511"/>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row>
    <row r="44" spans="1:80" ht="15" customHeight="1" x14ac:dyDescent="0.25">
      <c r="A44" s="82"/>
      <c r="B44" s="437"/>
      <c r="C44" s="437"/>
      <c r="D44" s="438"/>
      <c r="E44" s="478"/>
      <c r="F44" s="479"/>
      <c r="G44" s="479"/>
      <c r="H44" s="479"/>
      <c r="I44" s="479"/>
      <c r="J44" s="75" t="str">
        <f>IF(AND('Mapa Riesgos FISCALES'!$Y$55="Baja",'Mapa Riesgos FISCALES'!$AA$55="Leve"),CONCATENATE("R9C",'Mapa Riesgos FISCALES'!$O$55),"")</f>
        <v/>
      </c>
      <c r="K44" s="76" t="str">
        <f>IF(AND('Mapa Riesgos FISCALES'!$Y$56="Baja",'Mapa Riesgos FISCALES'!$AA$56="Leve"),CONCATENATE("R9C",'Mapa Riesgos FISCALES'!$O$56),"")</f>
        <v/>
      </c>
      <c r="L44" s="76" t="str">
        <f>IF(AND('Mapa Riesgos FISCALES'!$Y$57="Baja",'Mapa Riesgos FISCALES'!$AA$57="Leve"),CONCATENATE("R9C",'Mapa Riesgos FISCALES'!$O$57),"")</f>
        <v/>
      </c>
      <c r="M44" s="76" t="str">
        <f>IF(AND('Mapa Riesgos FISCALES'!$Y$58="Baja",'Mapa Riesgos FISCALES'!$AA$58="Leve"),CONCATENATE("R9C",'Mapa Riesgos FISCALES'!$O$58),"")</f>
        <v/>
      </c>
      <c r="N44" s="76" t="str">
        <f>IF(AND('Mapa Riesgos FISCALES'!$Y$59="Baja",'Mapa Riesgos FISCALES'!$AA$59="Leve"),CONCATENATE("R9C",'Mapa Riesgos FISCALES'!$O$59),"")</f>
        <v/>
      </c>
      <c r="O44" s="77" t="str">
        <f>IF(AND('Mapa Riesgos FISCALES'!$Y$60="Baja",'Mapa Riesgos FISCALES'!$AA$60="Leve"),CONCATENATE("R9C",'Mapa Riesgos FISCALES'!$O$60),"")</f>
        <v/>
      </c>
      <c r="P44" s="66" t="str">
        <f>IF(AND('Mapa Riesgos FISCALES'!$Y$55="Baja",'Mapa Riesgos FISCALES'!$AA$55="Menor"),CONCATENATE("R9C",'Mapa Riesgos FISCALES'!$O$55),"")</f>
        <v/>
      </c>
      <c r="Q44" s="67" t="str">
        <f>IF(AND('Mapa Riesgos FISCALES'!$Y$56="Baja",'Mapa Riesgos FISCALES'!$AA$56="Menor"),CONCATENATE("R9C",'Mapa Riesgos FISCALES'!$O$56),"")</f>
        <v/>
      </c>
      <c r="R44" s="67" t="str">
        <f>IF(AND('Mapa Riesgos FISCALES'!$Y$57="Baja",'Mapa Riesgos FISCALES'!$AA$57="Menor"),CONCATENATE("R9C",'Mapa Riesgos FISCALES'!$O$57),"")</f>
        <v/>
      </c>
      <c r="S44" s="67" t="str">
        <f>IF(AND('Mapa Riesgos FISCALES'!$Y$58="Baja",'Mapa Riesgos FISCALES'!$AA$58="Menor"),CONCATENATE("R9C",'Mapa Riesgos FISCALES'!$O$58),"")</f>
        <v/>
      </c>
      <c r="T44" s="67" t="str">
        <f>IF(AND('Mapa Riesgos FISCALES'!$Y$59="Baja",'Mapa Riesgos FISCALES'!$AA$59="Menor"),CONCATENATE("R9C",'Mapa Riesgos FISCALES'!$O$59),"")</f>
        <v/>
      </c>
      <c r="U44" s="68" t="str">
        <f>IF(AND('Mapa Riesgos FISCALES'!$Y$60="Baja",'Mapa Riesgos FISCALES'!$AA$60="Menor"),CONCATENATE("R9C",'Mapa Riesgos FISCALES'!$O$60),"")</f>
        <v/>
      </c>
      <c r="V44" s="66" t="str">
        <f>IF(AND('Mapa Riesgos FISCALES'!$Y$55="Baja",'Mapa Riesgos FISCALES'!$AA$55="Moderado"),CONCATENATE("R9C",'Mapa Riesgos FISCALES'!$O$55),"")</f>
        <v/>
      </c>
      <c r="W44" s="67" t="str">
        <f>IF(AND('Mapa Riesgos FISCALES'!$Y$56="Baja",'Mapa Riesgos FISCALES'!$AA$56="Moderado"),CONCATENATE("R9C",'Mapa Riesgos FISCALES'!$O$56),"")</f>
        <v/>
      </c>
      <c r="X44" s="67" t="str">
        <f>IF(AND('Mapa Riesgos FISCALES'!$Y$57="Baja",'Mapa Riesgos FISCALES'!$AA$57="Moderado"),CONCATENATE("R9C",'Mapa Riesgos FISCALES'!$O$57),"")</f>
        <v/>
      </c>
      <c r="Y44" s="67" t="str">
        <f>IF(AND('Mapa Riesgos FISCALES'!$Y$58="Baja",'Mapa Riesgos FISCALES'!$AA$58="Moderado"),CONCATENATE("R9C",'Mapa Riesgos FISCALES'!$O$58),"")</f>
        <v/>
      </c>
      <c r="Z44" s="67" t="str">
        <f>IF(AND('Mapa Riesgos FISCALES'!$Y$59="Baja",'Mapa Riesgos FISCALES'!$AA$59="Moderado"),CONCATENATE("R9C",'Mapa Riesgos FISCALES'!$O$59),"")</f>
        <v/>
      </c>
      <c r="AA44" s="68" t="str">
        <f>IF(AND('Mapa Riesgos FISCALES'!$Y$60="Baja",'Mapa Riesgos FISCALES'!$AA$60="Moderado"),CONCATENATE("R9C",'Mapa Riesgos FISCALES'!$O$60),"")</f>
        <v/>
      </c>
      <c r="AB44" s="51" t="str">
        <f>IF(AND('Mapa Riesgos FISCALES'!$Y$55="Baja",'Mapa Riesgos FISCALES'!$AA$55="Mayor"),CONCATENATE("R9C",'Mapa Riesgos FISCALES'!$O$55),"")</f>
        <v/>
      </c>
      <c r="AC44" s="52" t="str">
        <f>IF(AND('Mapa Riesgos FISCALES'!$Y$56="Baja",'Mapa Riesgos FISCALES'!$AA$56="Mayor"),CONCATENATE("R9C",'Mapa Riesgos FISCALES'!$O$56),"")</f>
        <v/>
      </c>
      <c r="AD44" s="52" t="str">
        <f>IF(AND('Mapa Riesgos FISCALES'!$Y$57="Baja",'Mapa Riesgos FISCALES'!$AA$57="Mayor"),CONCATENATE("R9C",'Mapa Riesgos FISCALES'!$O$57),"")</f>
        <v/>
      </c>
      <c r="AE44" s="52" t="str">
        <f>IF(AND('Mapa Riesgos FISCALES'!$Y$58="Baja",'Mapa Riesgos FISCALES'!$AA$58="Mayor"),CONCATENATE("R9C",'Mapa Riesgos FISCALES'!$O$58),"")</f>
        <v/>
      </c>
      <c r="AF44" s="52" t="str">
        <f>IF(AND('Mapa Riesgos FISCALES'!$Y$59="Baja",'Mapa Riesgos FISCALES'!$AA$59="Mayor"),CONCATENATE("R9C",'Mapa Riesgos FISCALES'!$O$59),"")</f>
        <v/>
      </c>
      <c r="AG44" s="53" t="str">
        <f>IF(AND('Mapa Riesgos FISCALES'!$Y$60="Baja",'Mapa Riesgos FISCALES'!$AA$60="Mayor"),CONCATENATE("R9C",'Mapa Riesgos FISCALES'!$O$60),"")</f>
        <v/>
      </c>
      <c r="AH44" s="54" t="str">
        <f>IF(AND('Mapa Riesgos FISCALES'!$Y$55="Baja",'Mapa Riesgos FISCALES'!$AA$55="Catastrófico"),CONCATENATE("R9C",'Mapa Riesgos FISCALES'!$O$55),"")</f>
        <v/>
      </c>
      <c r="AI44" s="55" t="str">
        <f>IF(AND('Mapa Riesgos FISCALES'!$Y$56="Baja",'Mapa Riesgos FISCALES'!$AA$56="Catastrófico"),CONCATENATE("R9C",'Mapa Riesgos FISCALES'!$O$56),"")</f>
        <v/>
      </c>
      <c r="AJ44" s="55" t="str">
        <f>IF(AND('Mapa Riesgos FISCALES'!$Y$57="Baja",'Mapa Riesgos FISCALES'!$AA$57="Catastrófico"),CONCATENATE("R9C",'Mapa Riesgos FISCALES'!$O$57),"")</f>
        <v/>
      </c>
      <c r="AK44" s="55" t="str">
        <f>IF(AND('Mapa Riesgos FISCALES'!$Y$58="Baja",'Mapa Riesgos FISCALES'!$AA$58="Catastrófico"),CONCATENATE("R9C",'Mapa Riesgos FISCALES'!$O$58),"")</f>
        <v/>
      </c>
      <c r="AL44" s="55" t="str">
        <f>IF(AND('Mapa Riesgos FISCALES'!$Y$59="Baja",'Mapa Riesgos FISCALES'!$AA$59="Catastrófico"),CONCATENATE("R9C",'Mapa Riesgos FISCALES'!$O$59),"")</f>
        <v/>
      </c>
      <c r="AM44" s="56" t="str">
        <f>IF(AND('Mapa Riesgos FISCALES'!$Y$60="Baja",'Mapa Riesgos FISCALES'!$AA$60="Catastrófico"),CONCATENATE("R9C",'Mapa Riesgos FISCALES'!$O$60),"")</f>
        <v/>
      </c>
      <c r="AN44" s="82"/>
      <c r="AO44" s="509"/>
      <c r="AP44" s="510"/>
      <c r="AQ44" s="510"/>
      <c r="AR44" s="510"/>
      <c r="AS44" s="510"/>
      <c r="AT44" s="511"/>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row>
    <row r="45" spans="1:80" ht="15.75" customHeight="1" thickBot="1" x14ac:dyDescent="0.3">
      <c r="A45" s="82"/>
      <c r="B45" s="437"/>
      <c r="C45" s="437"/>
      <c r="D45" s="438"/>
      <c r="E45" s="481"/>
      <c r="F45" s="482"/>
      <c r="G45" s="482"/>
      <c r="H45" s="482"/>
      <c r="I45" s="482"/>
      <c r="J45" s="78" t="str">
        <f>IF(AND('Mapa Riesgos FISCALES'!$Y$61="Baja",'Mapa Riesgos FISCALES'!$AA$61="Leve"),CONCATENATE("R10C",'Mapa Riesgos FISCALES'!$O$61),"")</f>
        <v/>
      </c>
      <c r="K45" s="79" t="str">
        <f>IF(AND('Mapa Riesgos FISCALES'!$Y$62="Baja",'Mapa Riesgos FISCALES'!$AA$62="Leve"),CONCATENATE("R10C",'Mapa Riesgos FISCALES'!$O$62),"")</f>
        <v/>
      </c>
      <c r="L45" s="79" t="str">
        <f>IF(AND('Mapa Riesgos FISCALES'!$Y$63="Baja",'Mapa Riesgos FISCALES'!$AA$63="Leve"),CONCATENATE("R10C",'Mapa Riesgos FISCALES'!$O$63),"")</f>
        <v/>
      </c>
      <c r="M45" s="79" t="str">
        <f>IF(AND('Mapa Riesgos FISCALES'!$Y$64="Baja",'Mapa Riesgos FISCALES'!$AA$64="Leve"),CONCATENATE("R10C",'Mapa Riesgos FISCALES'!$O$64),"")</f>
        <v/>
      </c>
      <c r="N45" s="79" t="str">
        <f>IF(AND('Mapa Riesgos FISCALES'!$Y$65="Baja",'Mapa Riesgos FISCALES'!$AA$65="Leve"),CONCATENATE("R10C",'Mapa Riesgos FISCALES'!$O$65),"")</f>
        <v/>
      </c>
      <c r="O45" s="80" t="str">
        <f>IF(AND('Mapa Riesgos FISCALES'!$Y$66="Baja",'Mapa Riesgos FISCALES'!$AA$66="Leve"),CONCATENATE("R10C",'Mapa Riesgos FISCALES'!$O$66),"")</f>
        <v/>
      </c>
      <c r="P45" s="66" t="str">
        <f>IF(AND('Mapa Riesgos FISCALES'!$Y$61="Baja",'Mapa Riesgos FISCALES'!$AA$61="Menor"),CONCATENATE("R10C",'Mapa Riesgos FISCALES'!$O$61),"")</f>
        <v/>
      </c>
      <c r="Q45" s="67" t="str">
        <f>IF(AND('Mapa Riesgos FISCALES'!$Y$62="Baja",'Mapa Riesgos FISCALES'!$AA$62="Menor"),CONCATENATE("R10C",'Mapa Riesgos FISCALES'!$O$62),"")</f>
        <v/>
      </c>
      <c r="R45" s="67" t="str">
        <f>IF(AND('Mapa Riesgos FISCALES'!$Y$63="Baja",'Mapa Riesgos FISCALES'!$AA$63="Menor"),CONCATENATE("R10C",'Mapa Riesgos FISCALES'!$O$63),"")</f>
        <v/>
      </c>
      <c r="S45" s="67" t="str">
        <f>IF(AND('Mapa Riesgos FISCALES'!$Y$64="Baja",'Mapa Riesgos FISCALES'!$AA$64="Menor"),CONCATENATE("R10C",'Mapa Riesgos FISCALES'!$O$64),"")</f>
        <v/>
      </c>
      <c r="T45" s="67" t="str">
        <f>IF(AND('Mapa Riesgos FISCALES'!$Y$65="Baja",'Mapa Riesgos FISCALES'!$AA$65="Menor"),CONCATENATE("R10C",'Mapa Riesgos FISCALES'!$O$65),"")</f>
        <v/>
      </c>
      <c r="U45" s="68" t="str">
        <f>IF(AND('Mapa Riesgos FISCALES'!$Y$66="Baja",'Mapa Riesgos FISCALES'!$AA$66="Menor"),CONCATENATE("R10C",'Mapa Riesgos FISCALES'!$O$66),"")</f>
        <v/>
      </c>
      <c r="V45" s="69" t="str">
        <f>IF(AND('Mapa Riesgos FISCALES'!$Y$61="Baja",'Mapa Riesgos FISCALES'!$AA$61="Moderado"),CONCATENATE("R10C",'Mapa Riesgos FISCALES'!$O$61),"")</f>
        <v/>
      </c>
      <c r="W45" s="70" t="str">
        <f>IF(AND('Mapa Riesgos FISCALES'!$Y$62="Baja",'Mapa Riesgos FISCALES'!$AA$62="Moderado"),CONCATENATE("R10C",'Mapa Riesgos FISCALES'!$O$62),"")</f>
        <v/>
      </c>
      <c r="X45" s="70" t="str">
        <f>IF(AND('Mapa Riesgos FISCALES'!$Y$63="Baja",'Mapa Riesgos FISCALES'!$AA$63="Moderado"),CONCATENATE("R10C",'Mapa Riesgos FISCALES'!$O$63),"")</f>
        <v/>
      </c>
      <c r="Y45" s="70" t="str">
        <f>IF(AND('Mapa Riesgos FISCALES'!$Y$64="Baja",'Mapa Riesgos FISCALES'!$AA$64="Moderado"),CONCATENATE("R10C",'Mapa Riesgos FISCALES'!$O$64),"")</f>
        <v/>
      </c>
      <c r="Z45" s="70" t="str">
        <f>IF(AND('Mapa Riesgos FISCALES'!$Y$65="Baja",'Mapa Riesgos FISCALES'!$AA$65="Moderado"),CONCATENATE("R10C",'Mapa Riesgos FISCALES'!$O$65),"")</f>
        <v/>
      </c>
      <c r="AA45" s="71" t="str">
        <f>IF(AND('Mapa Riesgos FISCALES'!$Y$66="Baja",'Mapa Riesgos FISCALES'!$AA$66="Moderado"),CONCATENATE("R10C",'Mapa Riesgos FISCALES'!$O$66),"")</f>
        <v/>
      </c>
      <c r="AB45" s="57" t="str">
        <f>IF(AND('Mapa Riesgos FISCALES'!$Y$61="Baja",'Mapa Riesgos FISCALES'!$AA$61="Mayor"),CONCATENATE("R10C",'Mapa Riesgos FISCALES'!$O$61),"")</f>
        <v/>
      </c>
      <c r="AC45" s="58" t="str">
        <f>IF(AND('Mapa Riesgos FISCALES'!$Y$62="Baja",'Mapa Riesgos FISCALES'!$AA$62="Mayor"),CONCATENATE("R10C",'Mapa Riesgos FISCALES'!$O$62),"")</f>
        <v/>
      </c>
      <c r="AD45" s="58" t="str">
        <f>IF(AND('Mapa Riesgos FISCALES'!$Y$63="Baja",'Mapa Riesgos FISCALES'!$AA$63="Mayor"),CONCATENATE("R10C",'Mapa Riesgos FISCALES'!$O$63),"")</f>
        <v/>
      </c>
      <c r="AE45" s="58" t="str">
        <f>IF(AND('Mapa Riesgos FISCALES'!$Y$64="Baja",'Mapa Riesgos FISCALES'!$AA$64="Mayor"),CONCATENATE("R10C",'Mapa Riesgos FISCALES'!$O$64),"")</f>
        <v/>
      </c>
      <c r="AF45" s="58" t="str">
        <f>IF(AND('Mapa Riesgos FISCALES'!$Y$65="Baja",'Mapa Riesgos FISCALES'!$AA$65="Mayor"),CONCATENATE("R10C",'Mapa Riesgos FISCALES'!$O$65),"")</f>
        <v/>
      </c>
      <c r="AG45" s="59" t="str">
        <f>IF(AND('Mapa Riesgos FISCALES'!$Y$66="Baja",'Mapa Riesgos FISCALES'!$AA$66="Mayor"),CONCATENATE("R10C",'Mapa Riesgos FISCALES'!$O$66),"")</f>
        <v/>
      </c>
      <c r="AH45" s="60" t="str">
        <f>IF(AND('Mapa Riesgos FISCALES'!$Y$61="Baja",'Mapa Riesgos FISCALES'!$AA$61="Catastrófico"),CONCATENATE("R10C",'Mapa Riesgos FISCALES'!$O$61),"")</f>
        <v/>
      </c>
      <c r="AI45" s="61" t="str">
        <f>IF(AND('Mapa Riesgos FISCALES'!$Y$62="Baja",'Mapa Riesgos FISCALES'!$AA$62="Catastrófico"),CONCATENATE("R10C",'Mapa Riesgos FISCALES'!$O$62),"")</f>
        <v/>
      </c>
      <c r="AJ45" s="61" t="str">
        <f>IF(AND('Mapa Riesgos FISCALES'!$Y$63="Baja",'Mapa Riesgos FISCALES'!$AA$63="Catastrófico"),CONCATENATE("R10C",'Mapa Riesgos FISCALES'!$O$63),"")</f>
        <v/>
      </c>
      <c r="AK45" s="61" t="str">
        <f>IF(AND('Mapa Riesgos FISCALES'!$Y$64="Baja",'Mapa Riesgos FISCALES'!$AA$64="Catastrófico"),CONCATENATE("R10C",'Mapa Riesgos FISCALES'!$O$64),"")</f>
        <v/>
      </c>
      <c r="AL45" s="61" t="str">
        <f>IF(AND('Mapa Riesgos FISCALES'!$Y$65="Baja",'Mapa Riesgos FISCALES'!$AA$65="Catastrófico"),CONCATENATE("R10C",'Mapa Riesgos FISCALES'!$O$65),"")</f>
        <v/>
      </c>
      <c r="AM45" s="62" t="str">
        <f>IF(AND('Mapa Riesgos FISCALES'!$Y$66="Baja",'Mapa Riesgos FISCALES'!$AA$66="Catastrófico"),CONCATENATE("R10C",'Mapa Riesgos FISCALES'!$O$66),"")</f>
        <v/>
      </c>
      <c r="AN45" s="82"/>
      <c r="AO45" s="512"/>
      <c r="AP45" s="513"/>
      <c r="AQ45" s="513"/>
      <c r="AR45" s="513"/>
      <c r="AS45" s="513"/>
      <c r="AT45" s="514"/>
    </row>
    <row r="46" spans="1:80" ht="46.5" customHeight="1" x14ac:dyDescent="0.35">
      <c r="A46" s="82"/>
      <c r="B46" s="437"/>
      <c r="C46" s="437"/>
      <c r="D46" s="438"/>
      <c r="E46" s="475" t="s">
        <v>112</v>
      </c>
      <c r="F46" s="476"/>
      <c r="G46" s="476"/>
      <c r="H46" s="476"/>
      <c r="I46" s="477"/>
      <c r="J46" s="72" t="str">
        <f ca="1">IF(AND('Mapa Riesgos FISCALES'!$Y$10="Muy Baja",'Mapa Riesgos FISCALES'!$AA$10="Leve"),CONCATENATE("R1C",'Mapa Riesgos FISCALES'!$O$10),"")</f>
        <v/>
      </c>
      <c r="K46" s="73" t="str">
        <f>IF(AND('Mapa Riesgos FISCALES'!$Y$11="Muy Baja",'Mapa Riesgos FISCALES'!$AA$11="Leve"),CONCATENATE("R1C",'Mapa Riesgos FISCALES'!$O$11),"")</f>
        <v/>
      </c>
      <c r="L46" s="73" t="str">
        <f>IF(AND('Mapa Riesgos FISCALES'!$Y$12="Muy Baja",'Mapa Riesgos FISCALES'!$AA$12="Leve"),CONCATENATE("R1C",'Mapa Riesgos FISCALES'!$O$12),"")</f>
        <v/>
      </c>
      <c r="M46" s="73" t="str">
        <f>IF(AND('Mapa Riesgos FISCALES'!$Y$13="Muy Baja",'Mapa Riesgos FISCALES'!$AA$13="Leve"),CONCATENATE("R1C",'Mapa Riesgos FISCALES'!$O$13),"")</f>
        <v/>
      </c>
      <c r="N46" s="73" t="str">
        <f>IF(AND('Mapa Riesgos FISCALES'!$Y$14="Muy Baja",'Mapa Riesgos FISCALES'!$AA$14="Leve"),CONCATENATE("R1C",'Mapa Riesgos FISCALES'!$O$14),"")</f>
        <v/>
      </c>
      <c r="O46" s="74" t="str">
        <f>IF(AND('Mapa Riesgos FISCALES'!$Y$15="Muy Baja",'Mapa Riesgos FISCALES'!$AA$15="Leve"),CONCATENATE("R1C",'Mapa Riesgos FISCALES'!$O$15),"")</f>
        <v/>
      </c>
      <c r="P46" s="72" t="str">
        <f ca="1">IF(AND('Mapa Riesgos FISCALES'!$Y$10="Muy Baja",'Mapa Riesgos FISCALES'!$AA$10="Menor"),CONCATENATE("R1C",'Mapa Riesgos FISCALES'!$O$10),"")</f>
        <v/>
      </c>
      <c r="Q46" s="73" t="str">
        <f>IF(AND('Mapa Riesgos FISCALES'!$Y$11="Muy Baja",'Mapa Riesgos FISCALES'!$AA$11="Menor"),CONCATENATE("R1C",'Mapa Riesgos FISCALES'!$O$11),"")</f>
        <v/>
      </c>
      <c r="R46" s="73" t="str">
        <f>IF(AND('Mapa Riesgos FISCALES'!$Y$12="Muy Baja",'Mapa Riesgos FISCALES'!$AA$12="Menor"),CONCATENATE("R1C",'Mapa Riesgos FISCALES'!$O$12),"")</f>
        <v/>
      </c>
      <c r="S46" s="73" t="str">
        <f>IF(AND('Mapa Riesgos FISCALES'!$Y$13="Muy Baja",'Mapa Riesgos FISCALES'!$AA$13="Menor"),CONCATENATE("R1C",'Mapa Riesgos FISCALES'!$O$13),"")</f>
        <v/>
      </c>
      <c r="T46" s="73" t="str">
        <f>IF(AND('Mapa Riesgos FISCALES'!$Y$14="Muy Baja",'Mapa Riesgos FISCALES'!$AA$14="Menor"),CONCATENATE("R1C",'Mapa Riesgos FISCALES'!$O$14),"")</f>
        <v/>
      </c>
      <c r="U46" s="74" t="str">
        <f>IF(AND('Mapa Riesgos FISCALES'!$Y$15="Muy Baja",'Mapa Riesgos FISCALES'!$AA$15="Menor"),CONCATENATE("R1C",'Mapa Riesgos FISCALES'!$O$15),"")</f>
        <v/>
      </c>
      <c r="V46" s="63" t="str">
        <f ca="1">IF(AND('Mapa Riesgos FISCALES'!$Y$10="Muy Baja",'Mapa Riesgos FISCALES'!$AA$10="Moderado"),CONCATENATE("R1C",'Mapa Riesgos FISCALES'!$O$10),"")</f>
        <v/>
      </c>
      <c r="W46" s="81" t="str">
        <f>IF(AND('Mapa Riesgos FISCALES'!$Y$11="Muy Baja",'Mapa Riesgos FISCALES'!$AA$11="Moderado"),CONCATENATE("R1C",'Mapa Riesgos FISCALES'!$O$11),"")</f>
        <v/>
      </c>
      <c r="X46" s="64" t="str">
        <f>IF(AND('Mapa Riesgos FISCALES'!$Y$12="Muy Baja",'Mapa Riesgos FISCALES'!$AA$12="Moderado"),CONCATENATE("R1C",'Mapa Riesgos FISCALES'!$O$12),"")</f>
        <v/>
      </c>
      <c r="Y46" s="64" t="str">
        <f>IF(AND('Mapa Riesgos FISCALES'!$Y$13="Muy Baja",'Mapa Riesgos FISCALES'!$AA$13="Moderado"),CONCATENATE("R1C",'Mapa Riesgos FISCALES'!$O$13),"")</f>
        <v/>
      </c>
      <c r="Z46" s="64" t="str">
        <f>IF(AND('Mapa Riesgos FISCALES'!$Y$14="Muy Baja",'Mapa Riesgos FISCALES'!$AA$14="Moderado"),CONCATENATE("R1C",'Mapa Riesgos FISCALES'!$O$14),"")</f>
        <v/>
      </c>
      <c r="AA46" s="65" t="str">
        <f>IF(AND('Mapa Riesgos FISCALES'!$Y$15="Muy Baja",'Mapa Riesgos FISCALES'!$AA$15="Moderado"),CONCATENATE("R1C",'Mapa Riesgos FISCALES'!$O$15),"")</f>
        <v/>
      </c>
      <c r="AB46" s="45" t="str">
        <f ca="1">IF(AND('Mapa Riesgos FISCALES'!$Y$10="Muy Baja",'Mapa Riesgos FISCALES'!$AA$10="Mayor"),CONCATENATE("R1C",'Mapa Riesgos FISCALES'!$O$10),"")</f>
        <v/>
      </c>
      <c r="AC46" s="46" t="str">
        <f>IF(AND('Mapa Riesgos FISCALES'!$Y$11="Muy Baja",'Mapa Riesgos FISCALES'!$AA$11="Mayor"),CONCATENATE("R1C",'Mapa Riesgos FISCALES'!$O$11),"")</f>
        <v/>
      </c>
      <c r="AD46" s="46" t="str">
        <f>IF(AND('Mapa Riesgos FISCALES'!$Y$12="Muy Baja",'Mapa Riesgos FISCALES'!$AA$12="Mayor"),CONCATENATE("R1C",'Mapa Riesgos FISCALES'!$O$12),"")</f>
        <v/>
      </c>
      <c r="AE46" s="46" t="str">
        <f>IF(AND('Mapa Riesgos FISCALES'!$Y$13="Muy Baja",'Mapa Riesgos FISCALES'!$AA$13="Mayor"),CONCATENATE("R1C",'Mapa Riesgos FISCALES'!$O$13),"")</f>
        <v/>
      </c>
      <c r="AF46" s="46" t="str">
        <f>IF(AND('Mapa Riesgos FISCALES'!$Y$14="Muy Baja",'Mapa Riesgos FISCALES'!$AA$14="Mayor"),CONCATENATE("R1C",'Mapa Riesgos FISCALES'!$O$14),"")</f>
        <v/>
      </c>
      <c r="AG46" s="47" t="str">
        <f>IF(AND('Mapa Riesgos FISCALES'!$Y$15="Muy Baja",'Mapa Riesgos FISCALES'!$AA$15="Mayor"),CONCATENATE("R1C",'Mapa Riesgos FISCALES'!$O$15),"")</f>
        <v/>
      </c>
      <c r="AH46" s="48" t="str">
        <f ca="1">IF(AND('Mapa Riesgos FISCALES'!$Y$10="Muy Baja",'Mapa Riesgos FISCALES'!$AA$10="Catastrófico"),CONCATENATE("R1C",'Mapa Riesgos FISCALES'!$O$10),"")</f>
        <v/>
      </c>
      <c r="AI46" s="49" t="str">
        <f>IF(AND('Mapa Riesgos FISCALES'!$Y$11="Muy Baja",'Mapa Riesgos FISCALES'!$AA$11="Catastrófico"),CONCATENATE("R1C",'Mapa Riesgos FISCALES'!$O$11),"")</f>
        <v/>
      </c>
      <c r="AJ46" s="49" t="str">
        <f>IF(AND('Mapa Riesgos FISCALES'!$Y$12="Muy Baja",'Mapa Riesgos FISCALES'!$AA$12="Catastrófico"),CONCATENATE("R1C",'Mapa Riesgos FISCALES'!$O$12),"")</f>
        <v/>
      </c>
      <c r="AK46" s="49" t="str">
        <f>IF(AND('Mapa Riesgos FISCALES'!$Y$13="Muy Baja",'Mapa Riesgos FISCALES'!$AA$13="Catastrófico"),CONCATENATE("R1C",'Mapa Riesgos FISCALES'!$O$13),"")</f>
        <v/>
      </c>
      <c r="AL46" s="49" t="str">
        <f>IF(AND('Mapa Riesgos FISCALES'!$Y$14="Muy Baja",'Mapa Riesgos FISCALES'!$AA$14="Catastrófico"),CONCATENATE("R1C",'Mapa Riesgos FISCALES'!$O$14),"")</f>
        <v/>
      </c>
      <c r="AM46" s="50" t="str">
        <f>IF(AND('Mapa Riesgos FISCALES'!$Y$15="Muy Baja",'Mapa Riesgos FISCALES'!$AA$15="Catastrófico"),CONCATENATE("R1C",'Mapa Riesgos FISCALES'!$O$15),"")</f>
        <v/>
      </c>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row>
    <row r="47" spans="1:80" ht="46.5" customHeight="1" x14ac:dyDescent="0.25">
      <c r="A47" s="82"/>
      <c r="B47" s="437"/>
      <c r="C47" s="437"/>
      <c r="D47" s="438"/>
      <c r="E47" s="494"/>
      <c r="F47" s="479"/>
      <c r="G47" s="479"/>
      <c r="H47" s="479"/>
      <c r="I47" s="480"/>
      <c r="J47" s="75" t="str">
        <f ca="1">IF(AND('Mapa Riesgos FISCALES'!$Y$16="Muy Baja",'Mapa Riesgos FISCALES'!$AA$16="Leve"),CONCATENATE("R2C",'Mapa Riesgos FISCALES'!$O$16),"")</f>
        <v/>
      </c>
      <c r="K47" s="76" t="str">
        <f>IF(AND('Mapa Riesgos FISCALES'!$Y$17="Muy Baja",'Mapa Riesgos FISCALES'!$AA$17="Leve"),CONCATENATE("R2C",'Mapa Riesgos FISCALES'!$O$17),"")</f>
        <v/>
      </c>
      <c r="L47" s="76" t="str">
        <f>IF(AND('Mapa Riesgos FISCALES'!$Y$18="Muy Baja",'Mapa Riesgos FISCALES'!$AA$18="Leve"),CONCATENATE("R2C",'Mapa Riesgos FISCALES'!$O$18),"")</f>
        <v/>
      </c>
      <c r="M47" s="76" t="str">
        <f>IF(AND('Mapa Riesgos FISCALES'!$Y$19="Muy Baja",'Mapa Riesgos FISCALES'!$AA$19="Leve"),CONCATENATE("R2C",'Mapa Riesgos FISCALES'!$O$19),"")</f>
        <v/>
      </c>
      <c r="N47" s="76" t="str">
        <f>IF(AND('Mapa Riesgos FISCALES'!$Y$20="Muy Baja",'Mapa Riesgos FISCALES'!$AA$20="Leve"),CONCATENATE("R2C",'Mapa Riesgos FISCALES'!$O$20),"")</f>
        <v/>
      </c>
      <c r="O47" s="77" t="str">
        <f>IF(AND('Mapa Riesgos FISCALES'!$Y$21="Muy Baja",'Mapa Riesgos FISCALES'!$AA$21="Leve"),CONCATENATE("R2C",'Mapa Riesgos FISCALES'!$O$21),"")</f>
        <v/>
      </c>
      <c r="P47" s="75" t="str">
        <f ca="1">IF(AND('Mapa Riesgos FISCALES'!$Y$16="Muy Baja",'Mapa Riesgos FISCALES'!$AA$16="Menor"),CONCATENATE("R2C",'Mapa Riesgos FISCALES'!$O$16),"")</f>
        <v/>
      </c>
      <c r="Q47" s="76" t="str">
        <f>IF(AND('Mapa Riesgos FISCALES'!$Y$17="Muy Baja",'Mapa Riesgos FISCALES'!$AA$17="Menor"),CONCATENATE("R2C",'Mapa Riesgos FISCALES'!$O$17),"")</f>
        <v/>
      </c>
      <c r="R47" s="76" t="str">
        <f>IF(AND('Mapa Riesgos FISCALES'!$Y$18="Muy Baja",'Mapa Riesgos FISCALES'!$AA$18="Menor"),CONCATENATE("R2C",'Mapa Riesgos FISCALES'!$O$18),"")</f>
        <v/>
      </c>
      <c r="S47" s="76" t="str">
        <f>IF(AND('Mapa Riesgos FISCALES'!$Y$19="Muy Baja",'Mapa Riesgos FISCALES'!$AA$19="Menor"),CONCATENATE("R2C",'Mapa Riesgos FISCALES'!$O$19),"")</f>
        <v/>
      </c>
      <c r="T47" s="76" t="str">
        <f>IF(AND('Mapa Riesgos FISCALES'!$Y$20="Muy Baja",'Mapa Riesgos FISCALES'!$AA$20="Menor"),CONCATENATE("R2C",'Mapa Riesgos FISCALES'!$O$20),"")</f>
        <v/>
      </c>
      <c r="U47" s="77" t="str">
        <f>IF(AND('Mapa Riesgos FISCALES'!$Y$21="Muy Baja",'Mapa Riesgos FISCALES'!$AA$21="Menor"),CONCATENATE("R2C",'Mapa Riesgos FISCALES'!$O$21),"")</f>
        <v/>
      </c>
      <c r="V47" s="66" t="str">
        <f ca="1">IF(AND('Mapa Riesgos FISCALES'!$Y$16="Muy Baja",'Mapa Riesgos FISCALES'!$AA$16="Moderado"),CONCATENATE("R2C",'Mapa Riesgos FISCALES'!$O$16),"")</f>
        <v/>
      </c>
      <c r="W47" s="67" t="str">
        <f>IF(AND('Mapa Riesgos FISCALES'!$Y$17="Muy Baja",'Mapa Riesgos FISCALES'!$AA$17="Moderado"),CONCATENATE("R2C",'Mapa Riesgos FISCALES'!$O$17),"")</f>
        <v/>
      </c>
      <c r="X47" s="67" t="str">
        <f>IF(AND('Mapa Riesgos FISCALES'!$Y$18="Muy Baja",'Mapa Riesgos FISCALES'!$AA$18="Moderado"),CONCATENATE("R2C",'Mapa Riesgos FISCALES'!$O$18),"")</f>
        <v/>
      </c>
      <c r="Y47" s="67" t="str">
        <f>IF(AND('Mapa Riesgos FISCALES'!$Y$19="Muy Baja",'Mapa Riesgos FISCALES'!$AA$19="Moderado"),CONCATENATE("R2C",'Mapa Riesgos FISCALES'!$O$19),"")</f>
        <v/>
      </c>
      <c r="Z47" s="67" t="str">
        <f>IF(AND('Mapa Riesgos FISCALES'!$Y$20="Muy Baja",'Mapa Riesgos FISCALES'!$AA$20="Moderado"),CONCATENATE("R2C",'Mapa Riesgos FISCALES'!$O$20),"")</f>
        <v/>
      </c>
      <c r="AA47" s="68" t="str">
        <f>IF(AND('Mapa Riesgos FISCALES'!$Y$21="Muy Baja",'Mapa Riesgos FISCALES'!$AA$21="Moderado"),CONCATENATE("R2C",'Mapa Riesgos FISCALES'!$O$21),"")</f>
        <v/>
      </c>
      <c r="AB47" s="51" t="str">
        <f ca="1">IF(AND('Mapa Riesgos FISCALES'!$Y$16="Muy Baja",'Mapa Riesgos FISCALES'!$AA$16="Mayor"),CONCATENATE("R2C",'Mapa Riesgos FISCALES'!$O$16),"")</f>
        <v/>
      </c>
      <c r="AC47" s="52" t="str">
        <f>IF(AND('Mapa Riesgos FISCALES'!$Y$17="Muy Baja",'Mapa Riesgos FISCALES'!$AA$17="Mayor"),CONCATENATE("R2C",'Mapa Riesgos FISCALES'!$O$17),"")</f>
        <v/>
      </c>
      <c r="AD47" s="52" t="str">
        <f>IF(AND('Mapa Riesgos FISCALES'!$Y$18="Muy Baja",'Mapa Riesgos FISCALES'!$AA$18="Mayor"),CONCATENATE("R2C",'Mapa Riesgos FISCALES'!$O$18),"")</f>
        <v/>
      </c>
      <c r="AE47" s="52" t="str">
        <f>IF(AND('Mapa Riesgos FISCALES'!$Y$19="Muy Baja",'Mapa Riesgos FISCALES'!$AA$19="Mayor"),CONCATENATE("R2C",'Mapa Riesgos FISCALES'!$O$19),"")</f>
        <v/>
      </c>
      <c r="AF47" s="52" t="str">
        <f>IF(AND('Mapa Riesgos FISCALES'!$Y$20="Muy Baja",'Mapa Riesgos FISCALES'!$AA$20="Mayor"),CONCATENATE("R2C",'Mapa Riesgos FISCALES'!$O$20),"")</f>
        <v/>
      </c>
      <c r="AG47" s="53" t="str">
        <f>IF(AND('Mapa Riesgos FISCALES'!$Y$21="Muy Baja",'Mapa Riesgos FISCALES'!$AA$21="Mayor"),CONCATENATE("R2C",'Mapa Riesgos FISCALES'!$O$21),"")</f>
        <v/>
      </c>
      <c r="AH47" s="54" t="str">
        <f ca="1">IF(AND('Mapa Riesgos FISCALES'!$Y$16="Muy Baja",'Mapa Riesgos FISCALES'!$AA$16="Catastrófico"),CONCATENATE("R2C",'Mapa Riesgos FISCALES'!$O$16),"")</f>
        <v/>
      </c>
      <c r="AI47" s="55" t="str">
        <f>IF(AND('Mapa Riesgos FISCALES'!$Y$17="Muy Baja",'Mapa Riesgos FISCALES'!$AA$17="Catastrófico"),CONCATENATE("R2C",'Mapa Riesgos FISCALES'!$O$17),"")</f>
        <v/>
      </c>
      <c r="AJ47" s="55" t="str">
        <f>IF(AND('Mapa Riesgos FISCALES'!$Y$18="Muy Baja",'Mapa Riesgos FISCALES'!$AA$18="Catastrófico"),CONCATENATE("R2C",'Mapa Riesgos FISCALES'!$O$18),"")</f>
        <v/>
      </c>
      <c r="AK47" s="55" t="str">
        <f>IF(AND('Mapa Riesgos FISCALES'!$Y$19="Muy Baja",'Mapa Riesgos FISCALES'!$AA$19="Catastrófico"),CONCATENATE("R2C",'Mapa Riesgos FISCALES'!$O$19),"")</f>
        <v/>
      </c>
      <c r="AL47" s="55" t="str">
        <f>IF(AND('Mapa Riesgos FISCALES'!$Y$20="Muy Baja",'Mapa Riesgos FISCALES'!$AA$20="Catastrófico"),CONCATENATE("R2C",'Mapa Riesgos FISCALES'!$O$20),"")</f>
        <v/>
      </c>
      <c r="AM47" s="56" t="str">
        <f>IF(AND('Mapa Riesgos FISCALES'!$Y$21="Muy Baja",'Mapa Riesgos FISCALES'!$AA$21="Catastrófico"),CONCATENATE("R2C",'Mapa Riesgos FISCALES'!$O$21),"")</f>
        <v/>
      </c>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c r="BT47" s="82"/>
      <c r="BU47" s="82"/>
      <c r="BV47" s="82"/>
      <c r="BW47" s="82"/>
      <c r="BX47" s="82"/>
      <c r="BY47" s="82"/>
      <c r="BZ47" s="82"/>
      <c r="CA47" s="82"/>
      <c r="CB47" s="82"/>
    </row>
    <row r="48" spans="1:80" ht="15" customHeight="1" x14ac:dyDescent="0.25">
      <c r="A48" s="82"/>
      <c r="B48" s="437"/>
      <c r="C48" s="437"/>
      <c r="D48" s="438"/>
      <c r="E48" s="494"/>
      <c r="F48" s="479"/>
      <c r="G48" s="479"/>
      <c r="H48" s="479"/>
      <c r="I48" s="480"/>
      <c r="J48" s="75" t="str">
        <f ca="1">IF(AND('Mapa Riesgos FISCALES'!$Y$22="Muy Baja",'Mapa Riesgos FISCALES'!$AA$22="Leve"),CONCATENATE("R3C",'Mapa Riesgos FISCALES'!$O$22),"")</f>
        <v/>
      </c>
      <c r="K48" s="76" t="str">
        <f>IF(AND('Mapa Riesgos FISCALES'!$Y$23="Muy Baja",'Mapa Riesgos FISCALES'!$AA$23="Leve"),CONCATENATE("R3C",'Mapa Riesgos FISCALES'!$O$23),"")</f>
        <v/>
      </c>
      <c r="L48" s="76" t="str">
        <f>IF(AND('Mapa Riesgos FISCALES'!$Y$24="Muy Baja",'Mapa Riesgos FISCALES'!$AA$24="Leve"),CONCATENATE("R3C",'Mapa Riesgos FISCALES'!$O$24),"")</f>
        <v/>
      </c>
      <c r="M48" s="76" t="str">
        <f>IF(AND('Mapa Riesgos FISCALES'!$Y$25="Muy Baja",'Mapa Riesgos FISCALES'!$AA$25="Leve"),CONCATENATE("R3C",'Mapa Riesgos FISCALES'!$O$25),"")</f>
        <v/>
      </c>
      <c r="N48" s="76" t="str">
        <f>IF(AND('Mapa Riesgos FISCALES'!$Y$26="Muy Baja",'Mapa Riesgos FISCALES'!$AA$26="Leve"),CONCATENATE("R3C",'Mapa Riesgos FISCALES'!$O$26),"")</f>
        <v/>
      </c>
      <c r="O48" s="77" t="str">
        <f>IF(AND('Mapa Riesgos FISCALES'!$Y$27="Muy Baja",'Mapa Riesgos FISCALES'!$AA$27="Leve"),CONCATENATE("R3C",'Mapa Riesgos FISCALES'!$O$27),"")</f>
        <v/>
      </c>
      <c r="P48" s="75" t="str">
        <f ca="1">IF(AND('Mapa Riesgos FISCALES'!$Y$22="Muy Baja",'Mapa Riesgos FISCALES'!$AA$22="Menor"),CONCATENATE("R3C",'Mapa Riesgos FISCALES'!$O$22),"")</f>
        <v/>
      </c>
      <c r="Q48" s="76" t="str">
        <f>IF(AND('Mapa Riesgos FISCALES'!$Y$23="Muy Baja",'Mapa Riesgos FISCALES'!$AA$23="Menor"),CONCATENATE("R3C",'Mapa Riesgos FISCALES'!$O$23),"")</f>
        <v/>
      </c>
      <c r="R48" s="76" t="str">
        <f>IF(AND('Mapa Riesgos FISCALES'!$Y$24="Muy Baja",'Mapa Riesgos FISCALES'!$AA$24="Menor"),CONCATENATE("R3C",'Mapa Riesgos FISCALES'!$O$24),"")</f>
        <v/>
      </c>
      <c r="S48" s="76" t="str">
        <f>IF(AND('Mapa Riesgos FISCALES'!$Y$25="Muy Baja",'Mapa Riesgos FISCALES'!$AA$25="Menor"),CONCATENATE("R3C",'Mapa Riesgos FISCALES'!$O$25),"")</f>
        <v/>
      </c>
      <c r="T48" s="76" t="str">
        <f>IF(AND('Mapa Riesgos FISCALES'!$Y$26="Muy Baja",'Mapa Riesgos FISCALES'!$AA$26="Menor"),CONCATENATE("R3C",'Mapa Riesgos FISCALES'!$O$26),"")</f>
        <v/>
      </c>
      <c r="U48" s="77" t="str">
        <f>IF(AND('Mapa Riesgos FISCALES'!$Y$27="Muy Baja",'Mapa Riesgos FISCALES'!$AA$27="Menor"),CONCATENATE("R3C",'Mapa Riesgos FISCALES'!$O$27),"")</f>
        <v/>
      </c>
      <c r="V48" s="66" t="str">
        <f ca="1">IF(AND('Mapa Riesgos FISCALES'!$Y$22="Muy Baja",'Mapa Riesgos FISCALES'!$AA$22="Moderado"),CONCATENATE("R3C",'Mapa Riesgos FISCALES'!$O$22),"")</f>
        <v/>
      </c>
      <c r="W48" s="67" t="str">
        <f>IF(AND('Mapa Riesgos FISCALES'!$Y$23="Muy Baja",'Mapa Riesgos FISCALES'!$AA$23="Moderado"),CONCATENATE("R3C",'Mapa Riesgos FISCALES'!$O$23),"")</f>
        <v/>
      </c>
      <c r="X48" s="67" t="str">
        <f>IF(AND('Mapa Riesgos FISCALES'!$Y$24="Muy Baja",'Mapa Riesgos FISCALES'!$AA$24="Moderado"),CONCATENATE("R3C",'Mapa Riesgos FISCALES'!$O$24),"")</f>
        <v/>
      </c>
      <c r="Y48" s="67" t="str">
        <f>IF(AND('Mapa Riesgos FISCALES'!$Y$25="Muy Baja",'Mapa Riesgos FISCALES'!$AA$25="Moderado"),CONCATENATE("R3C",'Mapa Riesgos FISCALES'!$O$25),"")</f>
        <v/>
      </c>
      <c r="Z48" s="67" t="str">
        <f>IF(AND('Mapa Riesgos FISCALES'!$Y$26="Muy Baja",'Mapa Riesgos FISCALES'!$AA$26="Moderado"),CONCATENATE("R3C",'Mapa Riesgos FISCALES'!$O$26),"")</f>
        <v/>
      </c>
      <c r="AA48" s="68" t="str">
        <f>IF(AND('Mapa Riesgos FISCALES'!$Y$27="Muy Baja",'Mapa Riesgos FISCALES'!$AA$27="Moderado"),CONCATENATE("R3C",'Mapa Riesgos FISCALES'!$O$27),"")</f>
        <v/>
      </c>
      <c r="AB48" s="51" t="str">
        <f ca="1">IF(AND('Mapa Riesgos FISCALES'!$Y$22="Muy Baja",'Mapa Riesgos FISCALES'!$AA$22="Mayor"),CONCATENATE("R3C",'Mapa Riesgos FISCALES'!$O$22),"")</f>
        <v/>
      </c>
      <c r="AC48" s="52" t="str">
        <f>IF(AND('Mapa Riesgos FISCALES'!$Y$23="Muy Baja",'Mapa Riesgos FISCALES'!$AA$23="Mayor"),CONCATENATE("R3C",'Mapa Riesgos FISCALES'!$O$23),"")</f>
        <v/>
      </c>
      <c r="AD48" s="52" t="str">
        <f>IF(AND('Mapa Riesgos FISCALES'!$Y$24="Muy Baja",'Mapa Riesgos FISCALES'!$AA$24="Mayor"),CONCATENATE("R3C",'Mapa Riesgos FISCALES'!$O$24),"")</f>
        <v/>
      </c>
      <c r="AE48" s="52" t="str">
        <f>IF(AND('Mapa Riesgos FISCALES'!$Y$25="Muy Baja",'Mapa Riesgos FISCALES'!$AA$25="Mayor"),CONCATENATE("R3C",'Mapa Riesgos FISCALES'!$O$25),"")</f>
        <v/>
      </c>
      <c r="AF48" s="52" t="str">
        <f>IF(AND('Mapa Riesgos FISCALES'!$Y$26="Muy Baja",'Mapa Riesgos FISCALES'!$AA$26="Mayor"),CONCATENATE("R3C",'Mapa Riesgos FISCALES'!$O$26),"")</f>
        <v/>
      </c>
      <c r="AG48" s="53" t="str">
        <f>IF(AND('Mapa Riesgos FISCALES'!$Y$27="Muy Baja",'Mapa Riesgos FISCALES'!$AA$27="Mayor"),CONCATENATE("R3C",'Mapa Riesgos FISCALES'!$O$27),"")</f>
        <v/>
      </c>
      <c r="AH48" s="54" t="str">
        <f ca="1">IF(AND('Mapa Riesgos FISCALES'!$Y$22="Muy Baja",'Mapa Riesgos FISCALES'!$AA$22="Catastrófico"),CONCATENATE("R3C",'Mapa Riesgos FISCALES'!$O$22),"")</f>
        <v/>
      </c>
      <c r="AI48" s="55" t="str">
        <f>IF(AND('Mapa Riesgos FISCALES'!$Y$23="Muy Baja",'Mapa Riesgos FISCALES'!$AA$23="Catastrófico"),CONCATENATE("R3C",'Mapa Riesgos FISCALES'!$O$23),"")</f>
        <v/>
      </c>
      <c r="AJ48" s="55" t="str">
        <f>IF(AND('Mapa Riesgos FISCALES'!$Y$24="Muy Baja",'Mapa Riesgos FISCALES'!$AA$24="Catastrófico"),CONCATENATE("R3C",'Mapa Riesgos FISCALES'!$O$24),"")</f>
        <v/>
      </c>
      <c r="AK48" s="55" t="str">
        <f>IF(AND('Mapa Riesgos FISCALES'!$Y$25="Muy Baja",'Mapa Riesgos FISCALES'!$AA$25="Catastrófico"),CONCATENATE("R3C",'Mapa Riesgos FISCALES'!$O$25),"")</f>
        <v/>
      </c>
      <c r="AL48" s="55" t="str">
        <f>IF(AND('Mapa Riesgos FISCALES'!$Y$26="Muy Baja",'Mapa Riesgos FISCALES'!$AA$26="Catastrófico"),CONCATENATE("R3C",'Mapa Riesgos FISCALES'!$O$26),"")</f>
        <v/>
      </c>
      <c r="AM48" s="56" t="str">
        <f>IF(AND('Mapa Riesgos FISCALES'!$Y$27="Muy Baja",'Mapa Riesgos FISCALES'!$AA$27="Catastrófico"),CONCATENATE("R3C",'Mapa Riesgos FISCALES'!$O$27),"")</f>
        <v/>
      </c>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2"/>
      <c r="BX48" s="82"/>
      <c r="BY48" s="82"/>
      <c r="BZ48" s="82"/>
      <c r="CA48" s="82"/>
      <c r="CB48" s="82"/>
    </row>
    <row r="49" spans="1:80" ht="15" customHeight="1" x14ac:dyDescent="0.25">
      <c r="A49" s="82"/>
      <c r="B49" s="437"/>
      <c r="C49" s="437"/>
      <c r="D49" s="438"/>
      <c r="E49" s="478"/>
      <c r="F49" s="479"/>
      <c r="G49" s="479"/>
      <c r="H49" s="479"/>
      <c r="I49" s="480"/>
      <c r="J49" s="75" t="str">
        <f ca="1">IF(AND('Mapa Riesgos FISCALES'!$Y$28="Muy Baja",'Mapa Riesgos FISCALES'!$AA$28="Leve"),CONCATENATE("R4C",'Mapa Riesgos FISCALES'!$O$28),"")</f>
        <v/>
      </c>
      <c r="K49" s="76" t="str">
        <f>IF(AND('Mapa Riesgos FISCALES'!$Y$29="Muy Baja",'Mapa Riesgos FISCALES'!$AA$29="Leve"),CONCATENATE("R4C",'Mapa Riesgos FISCALES'!$O$29),"")</f>
        <v/>
      </c>
      <c r="L49" s="76" t="str">
        <f>IF(AND('Mapa Riesgos FISCALES'!$Y$30="Muy Baja",'Mapa Riesgos FISCALES'!$AA$30="Leve"),CONCATENATE("R4C",'Mapa Riesgos FISCALES'!$O$30),"")</f>
        <v/>
      </c>
      <c r="M49" s="76" t="str">
        <f>IF(AND('Mapa Riesgos FISCALES'!$Y$31="Muy Baja",'Mapa Riesgos FISCALES'!$AA$31="Leve"),CONCATENATE("R4C",'Mapa Riesgos FISCALES'!$O$31),"")</f>
        <v/>
      </c>
      <c r="N49" s="76" t="str">
        <f>IF(AND('Mapa Riesgos FISCALES'!$Y$32="Muy Baja",'Mapa Riesgos FISCALES'!$AA$32="Leve"),CONCATENATE("R4C",'Mapa Riesgos FISCALES'!$O$32),"")</f>
        <v/>
      </c>
      <c r="O49" s="77" t="str">
        <f>IF(AND('Mapa Riesgos FISCALES'!$Y$33="Muy Baja",'Mapa Riesgos FISCALES'!$AA$33="Leve"),CONCATENATE("R4C",'Mapa Riesgos FISCALES'!$O$33),"")</f>
        <v/>
      </c>
      <c r="P49" s="75" t="str">
        <f ca="1">IF(AND('Mapa Riesgos FISCALES'!$Y$28="Muy Baja",'Mapa Riesgos FISCALES'!$AA$28="Menor"),CONCATENATE("R4C",'Mapa Riesgos FISCALES'!$O$28),"")</f>
        <v/>
      </c>
      <c r="Q49" s="76" t="str">
        <f>IF(AND('Mapa Riesgos FISCALES'!$Y$29="Muy Baja",'Mapa Riesgos FISCALES'!$AA$29="Menor"),CONCATENATE("R4C",'Mapa Riesgos FISCALES'!$O$29),"")</f>
        <v/>
      </c>
      <c r="R49" s="76" t="str">
        <f>IF(AND('Mapa Riesgos FISCALES'!$Y$30="Muy Baja",'Mapa Riesgos FISCALES'!$AA$30="Menor"),CONCATENATE("R4C",'Mapa Riesgos FISCALES'!$O$30),"")</f>
        <v/>
      </c>
      <c r="S49" s="76" t="str">
        <f>IF(AND('Mapa Riesgos FISCALES'!$Y$31="Muy Baja",'Mapa Riesgos FISCALES'!$AA$31="Menor"),CONCATENATE("R4C",'Mapa Riesgos FISCALES'!$O$31),"")</f>
        <v/>
      </c>
      <c r="T49" s="76" t="str">
        <f>IF(AND('Mapa Riesgos FISCALES'!$Y$32="Muy Baja",'Mapa Riesgos FISCALES'!$AA$32="Menor"),CONCATENATE("R4C",'Mapa Riesgos FISCALES'!$O$32),"")</f>
        <v/>
      </c>
      <c r="U49" s="77" t="str">
        <f>IF(AND('Mapa Riesgos FISCALES'!$Y$33="Muy Baja",'Mapa Riesgos FISCALES'!$AA$33="Menor"),CONCATENATE("R4C",'Mapa Riesgos FISCALES'!$O$33),"")</f>
        <v/>
      </c>
      <c r="V49" s="66" t="str">
        <f ca="1">IF(AND('Mapa Riesgos FISCALES'!$Y$28="Muy Baja",'Mapa Riesgos FISCALES'!$AA$28="Moderado"),CONCATENATE("R4C",'Mapa Riesgos FISCALES'!$O$28),"")</f>
        <v/>
      </c>
      <c r="W49" s="67" t="str">
        <f>IF(AND('Mapa Riesgos FISCALES'!$Y$29="Muy Baja",'Mapa Riesgos FISCALES'!$AA$29="Moderado"),CONCATENATE("R4C",'Mapa Riesgos FISCALES'!$O$29),"")</f>
        <v/>
      </c>
      <c r="X49" s="67" t="str">
        <f>IF(AND('Mapa Riesgos FISCALES'!$Y$30="Muy Baja",'Mapa Riesgos FISCALES'!$AA$30="Moderado"),CONCATENATE("R4C",'Mapa Riesgos FISCALES'!$O$30),"")</f>
        <v/>
      </c>
      <c r="Y49" s="67" t="str">
        <f>IF(AND('Mapa Riesgos FISCALES'!$Y$31="Muy Baja",'Mapa Riesgos FISCALES'!$AA$31="Moderado"),CONCATENATE("R4C",'Mapa Riesgos FISCALES'!$O$31),"")</f>
        <v/>
      </c>
      <c r="Z49" s="67" t="str">
        <f>IF(AND('Mapa Riesgos FISCALES'!$Y$32="Muy Baja",'Mapa Riesgos FISCALES'!$AA$32="Moderado"),CONCATENATE("R4C",'Mapa Riesgos FISCALES'!$O$32),"")</f>
        <v/>
      </c>
      <c r="AA49" s="68" t="str">
        <f>IF(AND('Mapa Riesgos FISCALES'!$Y$33="Muy Baja",'Mapa Riesgos FISCALES'!$AA$33="Moderado"),CONCATENATE("R4C",'Mapa Riesgos FISCALES'!$O$33),"")</f>
        <v/>
      </c>
      <c r="AB49" s="51" t="str">
        <f ca="1">IF(AND('Mapa Riesgos FISCALES'!$Y$28="Muy Baja",'Mapa Riesgos FISCALES'!$AA$28="Mayor"),CONCATENATE("R4C",'Mapa Riesgos FISCALES'!$O$28),"")</f>
        <v/>
      </c>
      <c r="AC49" s="52" t="str">
        <f>IF(AND('Mapa Riesgos FISCALES'!$Y$29="Muy Baja",'Mapa Riesgos FISCALES'!$AA$29="Mayor"),CONCATENATE("R4C",'Mapa Riesgos FISCALES'!$O$29),"")</f>
        <v/>
      </c>
      <c r="AD49" s="52" t="str">
        <f>IF(AND('Mapa Riesgos FISCALES'!$Y$30="Muy Baja",'Mapa Riesgos FISCALES'!$AA$30="Mayor"),CONCATENATE("R4C",'Mapa Riesgos FISCALES'!$O$30),"")</f>
        <v/>
      </c>
      <c r="AE49" s="52" t="str">
        <f>IF(AND('Mapa Riesgos FISCALES'!$Y$31="Muy Baja",'Mapa Riesgos FISCALES'!$AA$31="Mayor"),CONCATENATE("R4C",'Mapa Riesgos FISCALES'!$O$31),"")</f>
        <v/>
      </c>
      <c r="AF49" s="52" t="str">
        <f>IF(AND('Mapa Riesgos FISCALES'!$Y$32="Muy Baja",'Mapa Riesgos FISCALES'!$AA$32="Mayor"),CONCATENATE("R4C",'Mapa Riesgos FISCALES'!$O$32),"")</f>
        <v/>
      </c>
      <c r="AG49" s="53" t="str">
        <f>IF(AND('Mapa Riesgos FISCALES'!$Y$33="Muy Baja",'Mapa Riesgos FISCALES'!$AA$33="Mayor"),CONCATENATE("R4C",'Mapa Riesgos FISCALES'!$O$33),"")</f>
        <v/>
      </c>
      <c r="AH49" s="54" t="str">
        <f ca="1">IF(AND('Mapa Riesgos FISCALES'!$Y$28="Muy Baja",'Mapa Riesgos FISCALES'!$AA$28="Catastrófico"),CONCATENATE("R4C",'Mapa Riesgos FISCALES'!$O$28),"")</f>
        <v/>
      </c>
      <c r="AI49" s="55" t="str">
        <f>IF(AND('Mapa Riesgos FISCALES'!$Y$29="Muy Baja",'Mapa Riesgos FISCALES'!$AA$29="Catastrófico"),CONCATENATE("R4C",'Mapa Riesgos FISCALES'!$O$29),"")</f>
        <v/>
      </c>
      <c r="AJ49" s="55" t="str">
        <f>IF(AND('Mapa Riesgos FISCALES'!$Y$30="Muy Baja",'Mapa Riesgos FISCALES'!$AA$30="Catastrófico"),CONCATENATE("R4C",'Mapa Riesgos FISCALES'!$O$30),"")</f>
        <v/>
      </c>
      <c r="AK49" s="55" t="str">
        <f>IF(AND('Mapa Riesgos FISCALES'!$Y$31="Muy Baja",'Mapa Riesgos FISCALES'!$AA$31="Catastrófico"),CONCATENATE("R4C",'Mapa Riesgos FISCALES'!$O$31),"")</f>
        <v/>
      </c>
      <c r="AL49" s="55" t="str">
        <f>IF(AND('Mapa Riesgos FISCALES'!$Y$32="Muy Baja",'Mapa Riesgos FISCALES'!$AA$32="Catastrófico"),CONCATENATE("R4C",'Mapa Riesgos FISCALES'!$O$32),"")</f>
        <v/>
      </c>
      <c r="AM49" s="56" t="str">
        <f>IF(AND('Mapa Riesgos FISCALES'!$Y$33="Muy Baja",'Mapa Riesgos FISCALES'!$AA$33="Catastrófico"),CONCATENATE("R4C",'Mapa Riesgos FISCALES'!$O$33),"")</f>
        <v/>
      </c>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c r="BR49" s="82"/>
      <c r="BS49" s="82"/>
      <c r="BT49" s="82"/>
      <c r="BU49" s="82"/>
      <c r="BV49" s="82"/>
      <c r="BW49" s="82"/>
      <c r="BX49" s="82"/>
      <c r="BY49" s="82"/>
      <c r="BZ49" s="82"/>
      <c r="CA49" s="82"/>
      <c r="CB49" s="82"/>
    </row>
    <row r="50" spans="1:80" ht="15" customHeight="1" x14ac:dyDescent="0.25">
      <c r="A50" s="82"/>
      <c r="B50" s="437"/>
      <c r="C50" s="437"/>
      <c r="D50" s="438"/>
      <c r="E50" s="478"/>
      <c r="F50" s="479"/>
      <c r="G50" s="479"/>
      <c r="H50" s="479"/>
      <c r="I50" s="480"/>
      <c r="J50" s="75" t="str">
        <f ca="1">IF(AND('Mapa Riesgos FISCALES'!$Y$34="Muy Baja",'Mapa Riesgos FISCALES'!$AA$34="Leve"),CONCATENATE("R5C",'Mapa Riesgos FISCALES'!$O$34),"")</f>
        <v/>
      </c>
      <c r="K50" s="76" t="e">
        <f>IF(AND('Mapa Riesgos FISCALES'!#REF!="Muy Baja",'Mapa Riesgos FISCALES'!#REF!="Leve"),CONCATENATE("R5C",'Mapa Riesgos FISCALES'!#REF!),"")</f>
        <v>#REF!</v>
      </c>
      <c r="L50" s="76" t="e">
        <f>IF(AND('Mapa Riesgos FISCALES'!#REF!="Muy Baja",'Mapa Riesgos FISCALES'!#REF!="Leve"),CONCATENATE("R5C",'Mapa Riesgos FISCALES'!#REF!),"")</f>
        <v>#REF!</v>
      </c>
      <c r="M50" s="76" t="e">
        <f>IF(AND('Mapa Riesgos FISCALES'!#REF!="Muy Baja",'Mapa Riesgos FISCALES'!#REF!="Leve"),CONCATENATE("R5C",'Mapa Riesgos FISCALES'!#REF!),"")</f>
        <v>#REF!</v>
      </c>
      <c r="N50" s="76" t="str">
        <f>IF(AND('Mapa Riesgos FISCALES'!$Y$35="Muy Baja",'Mapa Riesgos FISCALES'!$AA$35="Leve"),CONCATENATE("R5C",'Mapa Riesgos FISCALES'!$O$35),"")</f>
        <v/>
      </c>
      <c r="O50" s="77" t="str">
        <f>IF(AND('Mapa Riesgos FISCALES'!$Y$36="Muy Baja",'Mapa Riesgos FISCALES'!$AA$36="Leve"),CONCATENATE("R5C",'Mapa Riesgos FISCALES'!$O$36),"")</f>
        <v/>
      </c>
      <c r="P50" s="75" t="str">
        <f ca="1">IF(AND('Mapa Riesgos FISCALES'!$Y$34="Muy Baja",'Mapa Riesgos FISCALES'!$AA$34="Menor"),CONCATENATE("R5C",'Mapa Riesgos FISCALES'!$O$34),"")</f>
        <v/>
      </c>
      <c r="Q50" s="76" t="e">
        <f>IF(AND('Mapa Riesgos FISCALES'!#REF!="Muy Baja",'Mapa Riesgos FISCALES'!#REF!="Menor"),CONCATENATE("R5C",'Mapa Riesgos FISCALES'!#REF!),"")</f>
        <v>#REF!</v>
      </c>
      <c r="R50" s="76" t="e">
        <f>IF(AND('Mapa Riesgos FISCALES'!#REF!="Muy Baja",'Mapa Riesgos FISCALES'!#REF!="Menor"),CONCATENATE("R5C",'Mapa Riesgos FISCALES'!#REF!),"")</f>
        <v>#REF!</v>
      </c>
      <c r="S50" s="76" t="e">
        <f>IF(AND('Mapa Riesgos FISCALES'!#REF!="Muy Baja",'Mapa Riesgos FISCALES'!#REF!="Menor"),CONCATENATE("R5C",'Mapa Riesgos FISCALES'!#REF!),"")</f>
        <v>#REF!</v>
      </c>
      <c r="T50" s="76" t="str">
        <f>IF(AND('Mapa Riesgos FISCALES'!$Y$35="Muy Baja",'Mapa Riesgos FISCALES'!$AA$35="Menor"),CONCATENATE("R5C",'Mapa Riesgos FISCALES'!$O$35),"")</f>
        <v/>
      </c>
      <c r="U50" s="77" t="str">
        <f>IF(AND('Mapa Riesgos FISCALES'!$Y$36="Muy Baja",'Mapa Riesgos FISCALES'!$AA$36="Menor"),CONCATENATE("R5C",'Mapa Riesgos FISCALES'!$O$36),"")</f>
        <v/>
      </c>
      <c r="V50" s="66" t="str">
        <f ca="1">IF(AND('Mapa Riesgos FISCALES'!$Y$34="Muy Baja",'Mapa Riesgos FISCALES'!$AA$34="Moderado"),CONCATENATE("R5C",'Mapa Riesgos FISCALES'!$O$34),"")</f>
        <v/>
      </c>
      <c r="W50" s="67" t="e">
        <f>IF(AND('Mapa Riesgos FISCALES'!#REF!="Muy Baja",'Mapa Riesgos FISCALES'!#REF!="Moderado"),CONCATENATE("R5C",'Mapa Riesgos FISCALES'!#REF!),"")</f>
        <v>#REF!</v>
      </c>
      <c r="X50" s="67" t="e">
        <f>IF(AND('Mapa Riesgos FISCALES'!#REF!="Muy Baja",'Mapa Riesgos FISCALES'!#REF!="Moderado"),CONCATENATE("R5C",'Mapa Riesgos FISCALES'!#REF!),"")</f>
        <v>#REF!</v>
      </c>
      <c r="Y50" s="67" t="e">
        <f>IF(AND('Mapa Riesgos FISCALES'!#REF!="Muy Baja",'Mapa Riesgos FISCALES'!#REF!="Moderado"),CONCATENATE("R5C",'Mapa Riesgos FISCALES'!#REF!),"")</f>
        <v>#REF!</v>
      </c>
      <c r="Z50" s="67" t="str">
        <f>IF(AND('Mapa Riesgos FISCALES'!$Y$35="Muy Baja",'Mapa Riesgos FISCALES'!$AA$35="Moderado"),CONCATENATE("R5C",'Mapa Riesgos FISCALES'!$O$35),"")</f>
        <v/>
      </c>
      <c r="AA50" s="68" t="str">
        <f>IF(AND('Mapa Riesgos FISCALES'!$Y$36="Muy Baja",'Mapa Riesgos FISCALES'!$AA$36="Moderado"),CONCATENATE("R5C",'Mapa Riesgos FISCALES'!$O$36),"")</f>
        <v/>
      </c>
      <c r="AB50" s="51" t="str">
        <f ca="1">IF(AND('Mapa Riesgos FISCALES'!$Y$34="Muy Baja",'Mapa Riesgos FISCALES'!$AA$34="Mayor"),CONCATENATE("R5C",'Mapa Riesgos FISCALES'!$O$34),"")</f>
        <v/>
      </c>
      <c r="AC50" s="52" t="e">
        <f>IF(AND('Mapa Riesgos FISCALES'!#REF!="Muy Baja",'Mapa Riesgos FISCALES'!#REF!="Mayor"),CONCATENATE("R5C",'Mapa Riesgos FISCALES'!#REF!),"")</f>
        <v>#REF!</v>
      </c>
      <c r="AD50" s="52" t="e">
        <f>IF(AND('Mapa Riesgos FISCALES'!#REF!="Muy Baja",'Mapa Riesgos FISCALES'!#REF!="Mayor"),CONCATENATE("R5C",'Mapa Riesgos FISCALES'!#REF!),"")</f>
        <v>#REF!</v>
      </c>
      <c r="AE50" s="52" t="e">
        <f>IF(AND('Mapa Riesgos FISCALES'!#REF!="Muy Baja",'Mapa Riesgos FISCALES'!#REF!="Mayor"),CONCATENATE("R5C",'Mapa Riesgos FISCALES'!#REF!),"")</f>
        <v>#REF!</v>
      </c>
      <c r="AF50" s="52" t="str">
        <f>IF(AND('Mapa Riesgos FISCALES'!$Y$35="Muy Baja",'Mapa Riesgos FISCALES'!$AA$35="Mayor"),CONCATENATE("R5C",'Mapa Riesgos FISCALES'!$O$35),"")</f>
        <v/>
      </c>
      <c r="AG50" s="53" t="str">
        <f>IF(AND('Mapa Riesgos FISCALES'!$Y$36="Muy Baja",'Mapa Riesgos FISCALES'!$AA$36="Mayor"),CONCATENATE("R5C",'Mapa Riesgos FISCALES'!$O$36),"")</f>
        <v/>
      </c>
      <c r="AH50" s="54" t="str">
        <f ca="1">IF(AND('Mapa Riesgos FISCALES'!$Y$34="Muy Baja",'Mapa Riesgos FISCALES'!$AA$34="Catastrófico"),CONCATENATE("R5C",'Mapa Riesgos FISCALES'!$O$34),"")</f>
        <v/>
      </c>
      <c r="AI50" s="55" t="e">
        <f>IF(AND('Mapa Riesgos FISCALES'!#REF!="Muy Baja",'Mapa Riesgos FISCALES'!#REF!="Catastrófico"),CONCATENATE("R5C",'Mapa Riesgos FISCALES'!#REF!),"")</f>
        <v>#REF!</v>
      </c>
      <c r="AJ50" s="55" t="e">
        <f>IF(AND('Mapa Riesgos FISCALES'!#REF!="Muy Baja",'Mapa Riesgos FISCALES'!#REF!="Catastrófico"),CONCATENATE("R5C",'Mapa Riesgos FISCALES'!#REF!),"")</f>
        <v>#REF!</v>
      </c>
      <c r="AK50" s="55" t="e">
        <f>IF(AND('Mapa Riesgos FISCALES'!#REF!="Muy Baja",'Mapa Riesgos FISCALES'!#REF!="Catastrófico"),CONCATENATE("R5C",'Mapa Riesgos FISCALES'!#REF!),"")</f>
        <v>#REF!</v>
      </c>
      <c r="AL50" s="55" t="str">
        <f>IF(AND('Mapa Riesgos FISCALES'!$Y$35="Muy Baja",'Mapa Riesgos FISCALES'!$AA$35="Catastrófico"),CONCATENATE("R5C",'Mapa Riesgos FISCALES'!$O$35),"")</f>
        <v/>
      </c>
      <c r="AM50" s="56" t="str">
        <f>IF(AND('Mapa Riesgos FISCALES'!$Y$36="Muy Baja",'Mapa Riesgos FISCALES'!$AA$36="Catastrófico"),CONCATENATE("R5C",'Mapa Riesgos FISCALES'!$O$36),"")</f>
        <v/>
      </c>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c r="BR50" s="82"/>
      <c r="BS50" s="82"/>
      <c r="BT50" s="82"/>
      <c r="BU50" s="82"/>
      <c r="BV50" s="82"/>
      <c r="BW50" s="82"/>
      <c r="BX50" s="82"/>
      <c r="BY50" s="82"/>
      <c r="BZ50" s="82"/>
      <c r="CA50" s="82"/>
      <c r="CB50" s="82"/>
    </row>
    <row r="51" spans="1:80" ht="15" customHeight="1" x14ac:dyDescent="0.25">
      <c r="A51" s="82"/>
      <c r="B51" s="437"/>
      <c r="C51" s="437"/>
      <c r="D51" s="438"/>
      <c r="E51" s="478"/>
      <c r="F51" s="479"/>
      <c r="G51" s="479"/>
      <c r="H51" s="479"/>
      <c r="I51" s="480"/>
      <c r="J51" s="75" t="str">
        <f ca="1">IF(AND('Mapa Riesgos FISCALES'!$Y$37="Muy Baja",'Mapa Riesgos FISCALES'!$AA$37="Leve"),CONCATENATE("R6C",'Mapa Riesgos FISCALES'!$O$37),"")</f>
        <v/>
      </c>
      <c r="K51" s="76" t="str">
        <f>IF(AND('Mapa Riesgos FISCALES'!$Y$38="Muy Baja",'Mapa Riesgos FISCALES'!$AA$38="Leve"),CONCATENATE("R6C",'Mapa Riesgos FISCALES'!$O$38),"")</f>
        <v/>
      </c>
      <c r="L51" s="76" t="str">
        <f>IF(AND('Mapa Riesgos FISCALES'!$Y$39="Muy Baja",'Mapa Riesgos FISCALES'!$AA$39="Leve"),CONCATENATE("R6C",'Mapa Riesgos FISCALES'!$O$39),"")</f>
        <v/>
      </c>
      <c r="M51" s="76" t="str">
        <f>IF(AND('Mapa Riesgos FISCALES'!$Y$40="Muy Baja",'Mapa Riesgos FISCALES'!$AA$40="Leve"),CONCATENATE("R6C",'Mapa Riesgos FISCALES'!$O$40),"")</f>
        <v/>
      </c>
      <c r="N51" s="76" t="str">
        <f>IF(AND('Mapa Riesgos FISCALES'!$Y$41="Muy Baja",'Mapa Riesgos FISCALES'!$AA$41="Leve"),CONCATENATE("R6C",'Mapa Riesgos FISCALES'!$O$41),"")</f>
        <v/>
      </c>
      <c r="O51" s="77" t="str">
        <f>IF(AND('Mapa Riesgos FISCALES'!$Y$42="Muy Baja",'Mapa Riesgos FISCALES'!$AA$42="Leve"),CONCATENATE("R6C",'Mapa Riesgos FISCALES'!$O$42),"")</f>
        <v/>
      </c>
      <c r="P51" s="75" t="str">
        <f ca="1">IF(AND('Mapa Riesgos FISCALES'!$Y$37="Muy Baja",'Mapa Riesgos FISCALES'!$AA$37="Menor"),CONCATENATE("R6C",'Mapa Riesgos FISCALES'!$O$37),"")</f>
        <v/>
      </c>
      <c r="Q51" s="76" t="str">
        <f>IF(AND('Mapa Riesgos FISCALES'!$Y$38="Muy Baja",'Mapa Riesgos FISCALES'!$AA$38="Menor"),CONCATENATE("R6C",'Mapa Riesgos FISCALES'!$O$38),"")</f>
        <v/>
      </c>
      <c r="R51" s="76" t="str">
        <f>IF(AND('Mapa Riesgos FISCALES'!$Y$39="Muy Baja",'Mapa Riesgos FISCALES'!$AA$39="Menor"),CONCATENATE("R6C",'Mapa Riesgos FISCALES'!$O$39),"")</f>
        <v/>
      </c>
      <c r="S51" s="76" t="str">
        <f>IF(AND('Mapa Riesgos FISCALES'!$Y$40="Muy Baja",'Mapa Riesgos FISCALES'!$AA$40="Menor"),CONCATENATE("R6C",'Mapa Riesgos FISCALES'!$O$40),"")</f>
        <v/>
      </c>
      <c r="T51" s="76" t="str">
        <f>IF(AND('Mapa Riesgos FISCALES'!$Y$41="Muy Baja",'Mapa Riesgos FISCALES'!$AA$41="Menor"),CONCATENATE("R6C",'Mapa Riesgos FISCALES'!$O$41),"")</f>
        <v/>
      </c>
      <c r="U51" s="77" t="str">
        <f>IF(AND('Mapa Riesgos FISCALES'!$Y$42="Muy Baja",'Mapa Riesgos FISCALES'!$AA$42="Menor"),CONCATENATE("R6C",'Mapa Riesgos FISCALES'!$O$42),"")</f>
        <v/>
      </c>
      <c r="V51" s="66" t="str">
        <f ca="1">IF(AND('Mapa Riesgos FISCALES'!$Y$37="Muy Baja",'Mapa Riesgos FISCALES'!$AA$37="Moderado"),CONCATENATE("R6C",'Mapa Riesgos FISCALES'!$O$37),"")</f>
        <v/>
      </c>
      <c r="W51" s="67" t="str">
        <f>IF(AND('Mapa Riesgos FISCALES'!$Y$38="Muy Baja",'Mapa Riesgos FISCALES'!$AA$38="Moderado"),CONCATENATE("R6C",'Mapa Riesgos FISCALES'!$O$38),"")</f>
        <v/>
      </c>
      <c r="X51" s="67" t="str">
        <f>IF(AND('Mapa Riesgos FISCALES'!$Y$39="Muy Baja",'Mapa Riesgos FISCALES'!$AA$39="Moderado"),CONCATENATE("R6C",'Mapa Riesgos FISCALES'!$O$39),"")</f>
        <v/>
      </c>
      <c r="Y51" s="67" t="str">
        <f>IF(AND('Mapa Riesgos FISCALES'!$Y$40="Muy Baja",'Mapa Riesgos FISCALES'!$AA$40="Moderado"),CONCATENATE("R6C",'Mapa Riesgos FISCALES'!$O$40),"")</f>
        <v/>
      </c>
      <c r="Z51" s="67" t="str">
        <f>IF(AND('Mapa Riesgos FISCALES'!$Y$41="Muy Baja",'Mapa Riesgos FISCALES'!$AA$41="Moderado"),CONCATENATE("R6C",'Mapa Riesgos FISCALES'!$O$41),"")</f>
        <v/>
      </c>
      <c r="AA51" s="68" t="str">
        <f>IF(AND('Mapa Riesgos FISCALES'!$Y$42="Muy Baja",'Mapa Riesgos FISCALES'!$AA$42="Moderado"),CONCATENATE("R6C",'Mapa Riesgos FISCALES'!$O$42),"")</f>
        <v/>
      </c>
      <c r="AB51" s="51" t="str">
        <f ca="1">IF(AND('Mapa Riesgos FISCALES'!$Y$37="Muy Baja",'Mapa Riesgos FISCALES'!$AA$37="Mayor"),CONCATENATE("R6C",'Mapa Riesgos FISCALES'!$O$37),"")</f>
        <v/>
      </c>
      <c r="AC51" s="52" t="str">
        <f>IF(AND('Mapa Riesgos FISCALES'!$Y$38="Muy Baja",'Mapa Riesgos FISCALES'!$AA$38="Mayor"),CONCATENATE("R6C",'Mapa Riesgos FISCALES'!$O$38),"")</f>
        <v/>
      </c>
      <c r="AD51" s="52" t="str">
        <f>IF(AND('Mapa Riesgos FISCALES'!$Y$39="Muy Baja",'Mapa Riesgos FISCALES'!$AA$39="Mayor"),CONCATENATE("R6C",'Mapa Riesgos FISCALES'!$O$39),"")</f>
        <v/>
      </c>
      <c r="AE51" s="52" t="str">
        <f>IF(AND('Mapa Riesgos FISCALES'!$Y$40="Muy Baja",'Mapa Riesgos FISCALES'!$AA$40="Mayor"),CONCATENATE("R6C",'Mapa Riesgos FISCALES'!$O$40),"")</f>
        <v/>
      </c>
      <c r="AF51" s="52" t="str">
        <f>IF(AND('Mapa Riesgos FISCALES'!$Y$41="Muy Baja",'Mapa Riesgos FISCALES'!$AA$41="Mayor"),CONCATENATE("R6C",'Mapa Riesgos FISCALES'!$O$41),"")</f>
        <v/>
      </c>
      <c r="AG51" s="53" t="str">
        <f>IF(AND('Mapa Riesgos FISCALES'!$Y$42="Muy Baja",'Mapa Riesgos FISCALES'!$AA$42="Mayor"),CONCATENATE("R6C",'Mapa Riesgos FISCALES'!$O$42),"")</f>
        <v/>
      </c>
      <c r="AH51" s="54" t="str">
        <f ca="1">IF(AND('Mapa Riesgos FISCALES'!$Y$37="Muy Baja",'Mapa Riesgos FISCALES'!$AA$37="Catastrófico"),CONCATENATE("R6C",'Mapa Riesgos FISCALES'!$O$37),"")</f>
        <v/>
      </c>
      <c r="AI51" s="55" t="str">
        <f>IF(AND('Mapa Riesgos FISCALES'!$Y$38="Muy Baja",'Mapa Riesgos FISCALES'!$AA$38="Catastrófico"),CONCATENATE("R6C",'Mapa Riesgos FISCALES'!$O$38),"")</f>
        <v/>
      </c>
      <c r="AJ51" s="55" t="str">
        <f>IF(AND('Mapa Riesgos FISCALES'!$Y$39="Muy Baja",'Mapa Riesgos FISCALES'!$AA$39="Catastrófico"),CONCATENATE("R6C",'Mapa Riesgos FISCALES'!$O$39),"")</f>
        <v/>
      </c>
      <c r="AK51" s="55" t="str">
        <f>IF(AND('Mapa Riesgos FISCALES'!$Y$40="Muy Baja",'Mapa Riesgos FISCALES'!$AA$40="Catastrófico"),CONCATENATE("R6C",'Mapa Riesgos FISCALES'!$O$40),"")</f>
        <v/>
      </c>
      <c r="AL51" s="55" t="str">
        <f>IF(AND('Mapa Riesgos FISCALES'!$Y$41="Muy Baja",'Mapa Riesgos FISCALES'!$AA$41="Catastrófico"),CONCATENATE("R6C",'Mapa Riesgos FISCALES'!$O$41),"")</f>
        <v/>
      </c>
      <c r="AM51" s="56" t="str">
        <f>IF(AND('Mapa Riesgos FISCALES'!$Y$42="Muy Baja",'Mapa Riesgos FISCALES'!$AA$42="Catastrófico"),CONCATENATE("R6C",'Mapa Riesgos FISCALES'!$O$42),"")</f>
        <v/>
      </c>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c r="BT51" s="82"/>
      <c r="BU51" s="82"/>
      <c r="BV51" s="82"/>
      <c r="BW51" s="82"/>
      <c r="BX51" s="82"/>
      <c r="BY51" s="82"/>
      <c r="BZ51" s="82"/>
      <c r="CA51" s="82"/>
      <c r="CB51" s="82"/>
    </row>
    <row r="52" spans="1:80" ht="15" customHeight="1" x14ac:dyDescent="0.25">
      <c r="A52" s="82"/>
      <c r="B52" s="437"/>
      <c r="C52" s="437"/>
      <c r="D52" s="438"/>
      <c r="E52" s="478"/>
      <c r="F52" s="479"/>
      <c r="G52" s="479"/>
      <c r="H52" s="479"/>
      <c r="I52" s="480"/>
      <c r="J52" s="75" t="str">
        <f ca="1">IF(AND('Mapa Riesgos FISCALES'!$Y$43="Muy Baja",'Mapa Riesgos FISCALES'!$AA$43="Leve"),CONCATENATE("R7C",'Mapa Riesgos FISCALES'!$O$43),"")</f>
        <v/>
      </c>
      <c r="K52" s="76" t="str">
        <f>IF(AND('Mapa Riesgos FISCALES'!$Y$44="Muy Baja",'Mapa Riesgos FISCALES'!$AA$44="Leve"),CONCATENATE("R7C",'Mapa Riesgos FISCALES'!$O$44),"")</f>
        <v/>
      </c>
      <c r="L52" s="76" t="str">
        <f>IF(AND('Mapa Riesgos FISCALES'!$Y$45="Muy Baja",'Mapa Riesgos FISCALES'!$AA$45="Leve"),CONCATENATE("R7C",'Mapa Riesgos FISCALES'!$O$45),"")</f>
        <v/>
      </c>
      <c r="M52" s="76" t="str">
        <f>IF(AND('Mapa Riesgos FISCALES'!$Y$46="Muy Baja",'Mapa Riesgos FISCALES'!$AA$46="Leve"),CONCATENATE("R7C",'Mapa Riesgos FISCALES'!$O$46),"")</f>
        <v/>
      </c>
      <c r="N52" s="76" t="str">
        <f>IF(AND('Mapa Riesgos FISCALES'!$Y$47="Muy Baja",'Mapa Riesgos FISCALES'!$AA$47="Leve"),CONCATENATE("R7C",'Mapa Riesgos FISCALES'!$O$47),"")</f>
        <v/>
      </c>
      <c r="O52" s="77" t="str">
        <f>IF(AND('Mapa Riesgos FISCALES'!$Y$48="Muy Baja",'Mapa Riesgos FISCALES'!$AA$48="Leve"),CONCATENATE("R7C",'Mapa Riesgos FISCALES'!$O$48),"")</f>
        <v/>
      </c>
      <c r="P52" s="75" t="str">
        <f ca="1">IF(AND('Mapa Riesgos FISCALES'!$Y$43="Muy Baja",'Mapa Riesgos FISCALES'!$AA$43="Menor"),CONCATENATE("R7C",'Mapa Riesgos FISCALES'!$O$43),"")</f>
        <v/>
      </c>
      <c r="Q52" s="76" t="str">
        <f>IF(AND('Mapa Riesgos FISCALES'!$Y$44="Muy Baja",'Mapa Riesgos FISCALES'!$AA$44="Menor"),CONCATENATE("R7C",'Mapa Riesgos FISCALES'!$O$44),"")</f>
        <v/>
      </c>
      <c r="R52" s="76" t="str">
        <f>IF(AND('Mapa Riesgos FISCALES'!$Y$45="Muy Baja",'Mapa Riesgos FISCALES'!$AA$45="Menor"),CONCATENATE("R7C",'Mapa Riesgos FISCALES'!$O$45),"")</f>
        <v/>
      </c>
      <c r="S52" s="76" t="str">
        <f>IF(AND('Mapa Riesgos FISCALES'!$Y$46="Muy Baja",'Mapa Riesgos FISCALES'!$AA$46="Menor"),CONCATENATE("R7C",'Mapa Riesgos FISCALES'!$O$46),"")</f>
        <v/>
      </c>
      <c r="T52" s="76" t="str">
        <f>IF(AND('Mapa Riesgos FISCALES'!$Y$47="Muy Baja",'Mapa Riesgos FISCALES'!$AA$47="Menor"),CONCATENATE("R7C",'Mapa Riesgos FISCALES'!$O$47),"")</f>
        <v/>
      </c>
      <c r="U52" s="77" t="str">
        <f>IF(AND('Mapa Riesgos FISCALES'!$Y$48="Muy Baja",'Mapa Riesgos FISCALES'!$AA$48="Menor"),CONCATENATE("R7C",'Mapa Riesgos FISCALES'!$O$48),"")</f>
        <v/>
      </c>
      <c r="V52" s="66" t="str">
        <f ca="1">IF(AND('Mapa Riesgos FISCALES'!$Y$43="Muy Baja",'Mapa Riesgos FISCALES'!$AA$43="Moderado"),CONCATENATE("R7C",'Mapa Riesgos FISCALES'!$O$43),"")</f>
        <v/>
      </c>
      <c r="W52" s="67" t="str">
        <f>IF(AND('Mapa Riesgos FISCALES'!$Y$44="Muy Baja",'Mapa Riesgos FISCALES'!$AA$44="Moderado"),CONCATENATE("R7C",'Mapa Riesgos FISCALES'!$O$44),"")</f>
        <v/>
      </c>
      <c r="X52" s="67" t="str">
        <f>IF(AND('Mapa Riesgos FISCALES'!$Y$45="Muy Baja",'Mapa Riesgos FISCALES'!$AA$45="Moderado"),CONCATENATE("R7C",'Mapa Riesgos FISCALES'!$O$45),"")</f>
        <v/>
      </c>
      <c r="Y52" s="67" t="str">
        <f>IF(AND('Mapa Riesgos FISCALES'!$Y$46="Muy Baja",'Mapa Riesgos FISCALES'!$AA$46="Moderado"),CONCATENATE("R7C",'Mapa Riesgos FISCALES'!$O$46),"")</f>
        <v/>
      </c>
      <c r="Z52" s="67" t="str">
        <f>IF(AND('Mapa Riesgos FISCALES'!$Y$47="Muy Baja",'Mapa Riesgos FISCALES'!$AA$47="Moderado"),CONCATENATE("R7C",'Mapa Riesgos FISCALES'!$O$47),"")</f>
        <v/>
      </c>
      <c r="AA52" s="68" t="str">
        <f>IF(AND('Mapa Riesgos FISCALES'!$Y$48="Muy Baja",'Mapa Riesgos FISCALES'!$AA$48="Moderado"),CONCATENATE("R7C",'Mapa Riesgos FISCALES'!$O$48),"")</f>
        <v/>
      </c>
      <c r="AB52" s="51" t="str">
        <f ca="1">IF(AND('Mapa Riesgos FISCALES'!$Y$43="Muy Baja",'Mapa Riesgos FISCALES'!$AA$43="Mayor"),CONCATENATE("R7C",'Mapa Riesgos FISCALES'!$O$43),"")</f>
        <v/>
      </c>
      <c r="AC52" s="52" t="str">
        <f>IF(AND('Mapa Riesgos FISCALES'!$Y$44="Muy Baja",'Mapa Riesgos FISCALES'!$AA$44="Mayor"),CONCATENATE("R7C",'Mapa Riesgos FISCALES'!$O$44),"")</f>
        <v/>
      </c>
      <c r="AD52" s="52" t="str">
        <f>IF(AND('Mapa Riesgos FISCALES'!$Y$45="Muy Baja",'Mapa Riesgos FISCALES'!$AA$45="Mayor"),CONCATENATE("R7C",'Mapa Riesgos FISCALES'!$O$45),"")</f>
        <v/>
      </c>
      <c r="AE52" s="52" t="str">
        <f>IF(AND('Mapa Riesgos FISCALES'!$Y$46="Muy Baja",'Mapa Riesgos FISCALES'!$AA$46="Mayor"),CONCATENATE("R7C",'Mapa Riesgos FISCALES'!$O$46),"")</f>
        <v/>
      </c>
      <c r="AF52" s="52" t="str">
        <f>IF(AND('Mapa Riesgos FISCALES'!$Y$47="Muy Baja",'Mapa Riesgos FISCALES'!$AA$47="Mayor"),CONCATENATE("R7C",'Mapa Riesgos FISCALES'!$O$47),"")</f>
        <v/>
      </c>
      <c r="AG52" s="53" t="str">
        <f>IF(AND('Mapa Riesgos FISCALES'!$Y$48="Muy Baja",'Mapa Riesgos FISCALES'!$AA$48="Mayor"),CONCATENATE("R7C",'Mapa Riesgos FISCALES'!$O$48),"")</f>
        <v/>
      </c>
      <c r="AH52" s="54" t="str">
        <f ca="1">IF(AND('Mapa Riesgos FISCALES'!$Y$43="Muy Baja",'Mapa Riesgos FISCALES'!$AA$43="Catastrófico"),CONCATENATE("R7C",'Mapa Riesgos FISCALES'!$O$43),"")</f>
        <v/>
      </c>
      <c r="AI52" s="55" t="str">
        <f>IF(AND('Mapa Riesgos FISCALES'!$Y$44="Muy Baja",'Mapa Riesgos FISCALES'!$AA$44="Catastrófico"),CONCATENATE("R7C",'Mapa Riesgos FISCALES'!$O$44),"")</f>
        <v/>
      </c>
      <c r="AJ52" s="55" t="str">
        <f>IF(AND('Mapa Riesgos FISCALES'!$Y$45="Muy Baja",'Mapa Riesgos FISCALES'!$AA$45="Catastrófico"),CONCATENATE("R7C",'Mapa Riesgos FISCALES'!$O$45),"")</f>
        <v/>
      </c>
      <c r="AK52" s="55" t="str">
        <f>IF(AND('Mapa Riesgos FISCALES'!$Y$46="Muy Baja",'Mapa Riesgos FISCALES'!$AA$46="Catastrófico"),CONCATENATE("R7C",'Mapa Riesgos FISCALES'!$O$46),"")</f>
        <v/>
      </c>
      <c r="AL52" s="55" t="str">
        <f>IF(AND('Mapa Riesgos FISCALES'!$Y$47="Muy Baja",'Mapa Riesgos FISCALES'!$AA$47="Catastrófico"),CONCATENATE("R7C",'Mapa Riesgos FISCALES'!$O$47),"")</f>
        <v/>
      </c>
      <c r="AM52" s="56" t="str">
        <f>IF(AND('Mapa Riesgos FISCALES'!$Y$48="Muy Baja",'Mapa Riesgos FISCALES'!$AA$48="Catastrófico"),CONCATENATE("R7C",'Mapa Riesgos FISCALES'!$O$48),"")</f>
        <v/>
      </c>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2"/>
      <c r="BR52" s="82"/>
      <c r="BS52" s="82"/>
      <c r="BT52" s="82"/>
      <c r="BU52" s="82"/>
      <c r="BV52" s="82"/>
      <c r="BW52" s="82"/>
      <c r="BX52" s="82"/>
      <c r="BY52" s="82"/>
      <c r="BZ52" s="82"/>
      <c r="CA52" s="82"/>
      <c r="CB52" s="82"/>
    </row>
    <row r="53" spans="1:80" ht="15" customHeight="1" x14ac:dyDescent="0.25">
      <c r="A53" s="82"/>
      <c r="B53" s="437"/>
      <c r="C53" s="437"/>
      <c r="D53" s="438"/>
      <c r="E53" s="478"/>
      <c r="F53" s="479"/>
      <c r="G53" s="479"/>
      <c r="H53" s="479"/>
      <c r="I53" s="480"/>
      <c r="J53" s="75" t="str">
        <f ca="1">IF(AND('Mapa Riesgos FISCALES'!$Y$49="Muy Baja",'Mapa Riesgos FISCALES'!$AA$49="Leve"),CONCATENATE("R8C",'Mapa Riesgos FISCALES'!$O$49),"")</f>
        <v/>
      </c>
      <c r="K53" s="76" t="str">
        <f>IF(AND('Mapa Riesgos FISCALES'!$Y$50="Muy Baja",'Mapa Riesgos FISCALES'!$AA$50="Leve"),CONCATENATE("R8C",'Mapa Riesgos FISCALES'!$O$50),"")</f>
        <v/>
      </c>
      <c r="L53" s="76" t="str">
        <f>IF(AND('Mapa Riesgos FISCALES'!$Y$51="Muy Baja",'Mapa Riesgos FISCALES'!$AA$51="Leve"),CONCATENATE("R8C",'Mapa Riesgos FISCALES'!$O$51),"")</f>
        <v/>
      </c>
      <c r="M53" s="76" t="str">
        <f ca="1">IF(AND('Mapa Riesgos FISCALES'!$Y$52="Muy Baja",'Mapa Riesgos FISCALES'!$AA$52="Leve"),CONCATENATE("R8C",'Mapa Riesgos FISCALES'!$O$52),"")</f>
        <v/>
      </c>
      <c r="N53" s="76" t="str">
        <f>IF(AND('Mapa Riesgos FISCALES'!$Y$53="Muy Baja",'Mapa Riesgos FISCALES'!$AA$53="Leve"),CONCATENATE("R8C",'Mapa Riesgos FISCALES'!$O$53),"")</f>
        <v/>
      </c>
      <c r="O53" s="77" t="str">
        <f>IF(AND('Mapa Riesgos FISCALES'!$Y$54="Muy Baja",'Mapa Riesgos FISCALES'!$AA$54="Leve"),CONCATENATE("R8C",'Mapa Riesgos FISCALES'!$O$54),"")</f>
        <v/>
      </c>
      <c r="P53" s="75" t="str">
        <f ca="1">IF(AND('Mapa Riesgos FISCALES'!$Y$49="Muy Baja",'Mapa Riesgos FISCALES'!$AA$49="Menor"),CONCATENATE("R8C",'Mapa Riesgos FISCALES'!$O$49),"")</f>
        <v/>
      </c>
      <c r="Q53" s="76" t="str">
        <f>IF(AND('Mapa Riesgos FISCALES'!$Y$50="Muy Baja",'Mapa Riesgos FISCALES'!$AA$50="Menor"),CONCATENATE("R8C",'Mapa Riesgos FISCALES'!$O$50),"")</f>
        <v/>
      </c>
      <c r="R53" s="76" t="str">
        <f>IF(AND('Mapa Riesgos FISCALES'!$Y$51="Muy Baja",'Mapa Riesgos FISCALES'!$AA$51="Menor"),CONCATENATE("R8C",'Mapa Riesgos FISCALES'!$O$51),"")</f>
        <v/>
      </c>
      <c r="S53" s="76" t="str">
        <f ca="1">IF(AND('Mapa Riesgos FISCALES'!$Y$52="Muy Baja",'Mapa Riesgos FISCALES'!$AA$52="Menor"),CONCATENATE("R8C",'Mapa Riesgos FISCALES'!$O$52),"")</f>
        <v/>
      </c>
      <c r="T53" s="76" t="str">
        <f>IF(AND('Mapa Riesgos FISCALES'!$Y$53="Muy Baja",'Mapa Riesgos FISCALES'!$AA$53="Menor"),CONCATENATE("R8C",'Mapa Riesgos FISCALES'!$O$53),"")</f>
        <v/>
      </c>
      <c r="U53" s="77" t="str">
        <f>IF(AND('Mapa Riesgos FISCALES'!$Y$54="Muy Baja",'Mapa Riesgos FISCALES'!$AA$54="Menor"),CONCATENATE("R8C",'Mapa Riesgos FISCALES'!$O$54),"")</f>
        <v/>
      </c>
      <c r="V53" s="66" t="str">
        <f ca="1">IF(AND('Mapa Riesgos FISCALES'!$Y$49="Muy Baja",'Mapa Riesgos FISCALES'!$AA$49="Moderado"),CONCATENATE("R8C",'Mapa Riesgos FISCALES'!$O$49),"")</f>
        <v/>
      </c>
      <c r="W53" s="67" t="str">
        <f>IF(AND('Mapa Riesgos FISCALES'!$Y$50="Muy Baja",'Mapa Riesgos FISCALES'!$AA$50="Moderado"),CONCATENATE("R8C",'Mapa Riesgos FISCALES'!$O$50),"")</f>
        <v/>
      </c>
      <c r="X53" s="67" t="str">
        <f>IF(AND('Mapa Riesgos FISCALES'!$Y$51="Muy Baja",'Mapa Riesgos FISCALES'!$AA$51="Moderado"),CONCATENATE("R8C",'Mapa Riesgos FISCALES'!$O$51),"")</f>
        <v/>
      </c>
      <c r="Y53" s="67" t="str">
        <f ca="1">IF(AND('Mapa Riesgos FISCALES'!$Y$52="Muy Baja",'Mapa Riesgos FISCALES'!$AA$52="Moderado"),CONCATENATE("R8C",'Mapa Riesgos FISCALES'!$O$52),"")</f>
        <v/>
      </c>
      <c r="Z53" s="67" t="str">
        <f>IF(AND('Mapa Riesgos FISCALES'!$Y$53="Muy Baja",'Mapa Riesgos FISCALES'!$AA$53="Moderado"),CONCATENATE("R8C",'Mapa Riesgos FISCALES'!$O$53),"")</f>
        <v/>
      </c>
      <c r="AA53" s="68" t="str">
        <f>IF(AND('Mapa Riesgos FISCALES'!$Y$54="Muy Baja",'Mapa Riesgos FISCALES'!$AA$54="Moderado"),CONCATENATE("R8C",'Mapa Riesgos FISCALES'!$O$54),"")</f>
        <v/>
      </c>
      <c r="AB53" s="51" t="str">
        <f ca="1">IF(AND('Mapa Riesgos FISCALES'!$Y$49="Muy Baja",'Mapa Riesgos FISCALES'!$AA$49="Mayor"),CONCATENATE("R8C",'Mapa Riesgos FISCALES'!$O$49),"")</f>
        <v/>
      </c>
      <c r="AC53" s="52" t="str">
        <f>IF(AND('Mapa Riesgos FISCALES'!$Y$50="Muy Baja",'Mapa Riesgos FISCALES'!$AA$50="Mayor"),CONCATENATE("R8C",'Mapa Riesgos FISCALES'!$O$50),"")</f>
        <v/>
      </c>
      <c r="AD53" s="52" t="str">
        <f>IF(AND('Mapa Riesgos FISCALES'!$Y$51="Muy Baja",'Mapa Riesgos FISCALES'!$AA$51="Mayor"),CONCATENATE("R8C",'Mapa Riesgos FISCALES'!$O$51),"")</f>
        <v/>
      </c>
      <c r="AE53" s="52" t="str">
        <f ca="1">IF(AND('Mapa Riesgos FISCALES'!$Y$52="Muy Baja",'Mapa Riesgos FISCALES'!$AA$52="Mayor"),CONCATENATE("R8C",'Mapa Riesgos FISCALES'!$O$52),"")</f>
        <v/>
      </c>
      <c r="AF53" s="52" t="str">
        <f>IF(AND('Mapa Riesgos FISCALES'!$Y$53="Muy Baja",'Mapa Riesgos FISCALES'!$AA$53="Mayor"),CONCATENATE("R8C",'Mapa Riesgos FISCALES'!$O$53),"")</f>
        <v/>
      </c>
      <c r="AG53" s="53" t="str">
        <f>IF(AND('Mapa Riesgos FISCALES'!$Y$54="Muy Baja",'Mapa Riesgos FISCALES'!$AA$54="Mayor"),CONCATENATE("R8C",'Mapa Riesgos FISCALES'!$O$54),"")</f>
        <v/>
      </c>
      <c r="AH53" s="54" t="str">
        <f ca="1">IF(AND('Mapa Riesgos FISCALES'!$Y$49="Muy Baja",'Mapa Riesgos FISCALES'!$AA$49="Catastrófico"),CONCATENATE("R8C",'Mapa Riesgos FISCALES'!$O$49),"")</f>
        <v/>
      </c>
      <c r="AI53" s="55" t="str">
        <f>IF(AND('Mapa Riesgos FISCALES'!$Y$50="Muy Baja",'Mapa Riesgos FISCALES'!$AA$50="Catastrófico"),CONCATENATE("R8C",'Mapa Riesgos FISCALES'!$O$50),"")</f>
        <v/>
      </c>
      <c r="AJ53" s="55" t="str">
        <f>IF(AND('Mapa Riesgos FISCALES'!$Y$51="Muy Baja",'Mapa Riesgos FISCALES'!$AA$51="Catastrófico"),CONCATENATE("R8C",'Mapa Riesgos FISCALES'!$O$51),"")</f>
        <v/>
      </c>
      <c r="AK53" s="55" t="str">
        <f ca="1">IF(AND('Mapa Riesgos FISCALES'!$Y$52="Muy Baja",'Mapa Riesgos FISCALES'!$AA$52="Catastrófico"),CONCATENATE("R8C",'Mapa Riesgos FISCALES'!$O$52),"")</f>
        <v>R8C1</v>
      </c>
      <c r="AL53" s="55" t="str">
        <f>IF(AND('Mapa Riesgos FISCALES'!$Y$53="Muy Baja",'Mapa Riesgos FISCALES'!$AA$53="Catastrófico"),CONCATENATE("R8C",'Mapa Riesgos FISCALES'!$O$53),"")</f>
        <v/>
      </c>
      <c r="AM53" s="56" t="str">
        <f>IF(AND('Mapa Riesgos FISCALES'!$Y$54="Muy Baja",'Mapa Riesgos FISCALES'!$AA$54="Catastrófico"),CONCATENATE("R8C",'Mapa Riesgos FISCALES'!$O$54),"")</f>
        <v/>
      </c>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2"/>
      <c r="BR53" s="82"/>
      <c r="BS53" s="82"/>
      <c r="BT53" s="82"/>
      <c r="BU53" s="82"/>
      <c r="BV53" s="82"/>
      <c r="BW53" s="82"/>
      <c r="BX53" s="82"/>
      <c r="BY53" s="82"/>
      <c r="BZ53" s="82"/>
      <c r="CA53" s="82"/>
      <c r="CB53" s="82"/>
    </row>
    <row r="54" spans="1:80" ht="15" customHeight="1" x14ac:dyDescent="0.25">
      <c r="A54" s="82"/>
      <c r="B54" s="437"/>
      <c r="C54" s="437"/>
      <c r="D54" s="438"/>
      <c r="E54" s="478"/>
      <c r="F54" s="479"/>
      <c r="G54" s="479"/>
      <c r="H54" s="479"/>
      <c r="I54" s="480"/>
      <c r="J54" s="75" t="str">
        <f>IF(AND('Mapa Riesgos FISCALES'!$Y$55="Muy Baja",'Mapa Riesgos FISCALES'!$AA$55="Leve"),CONCATENATE("R9C",'Mapa Riesgos FISCALES'!$O$55),"")</f>
        <v/>
      </c>
      <c r="K54" s="76" t="str">
        <f>IF(AND('Mapa Riesgos FISCALES'!$Y$56="Muy Baja",'Mapa Riesgos FISCALES'!$AA$56="Leve"),CONCATENATE("R9C",'Mapa Riesgos FISCALES'!$O$56),"")</f>
        <v/>
      </c>
      <c r="L54" s="76" t="str">
        <f>IF(AND('Mapa Riesgos FISCALES'!$Y$57="Muy Baja",'Mapa Riesgos FISCALES'!$AA$57="Leve"),CONCATENATE("R9C",'Mapa Riesgos FISCALES'!$O$57),"")</f>
        <v/>
      </c>
      <c r="M54" s="76" t="str">
        <f>IF(AND('Mapa Riesgos FISCALES'!$Y$58="Muy Baja",'Mapa Riesgos FISCALES'!$AA$58="Leve"),CONCATENATE("R9C",'Mapa Riesgos FISCALES'!$O$58),"")</f>
        <v/>
      </c>
      <c r="N54" s="76" t="str">
        <f>IF(AND('Mapa Riesgos FISCALES'!$Y$59="Muy Baja",'Mapa Riesgos FISCALES'!$AA$59="Leve"),CONCATENATE("R9C",'Mapa Riesgos FISCALES'!$O$59),"")</f>
        <v/>
      </c>
      <c r="O54" s="77" t="str">
        <f>IF(AND('Mapa Riesgos FISCALES'!$Y$60="Muy Baja",'Mapa Riesgos FISCALES'!$AA$60="Leve"),CONCATENATE("R9C",'Mapa Riesgos FISCALES'!$O$60),"")</f>
        <v/>
      </c>
      <c r="P54" s="75" t="str">
        <f>IF(AND('Mapa Riesgos FISCALES'!$Y$55="Muy Baja",'Mapa Riesgos FISCALES'!$AA$55="Menor"),CONCATENATE("R9C",'Mapa Riesgos FISCALES'!$O$55),"")</f>
        <v/>
      </c>
      <c r="Q54" s="76" t="str">
        <f>IF(AND('Mapa Riesgos FISCALES'!$Y$56="Muy Baja",'Mapa Riesgos FISCALES'!$AA$56="Menor"),CONCATENATE("R9C",'Mapa Riesgos FISCALES'!$O$56),"")</f>
        <v/>
      </c>
      <c r="R54" s="76" t="str">
        <f>IF(AND('Mapa Riesgos FISCALES'!$Y$57="Muy Baja",'Mapa Riesgos FISCALES'!$AA$57="Menor"),CONCATENATE("R9C",'Mapa Riesgos FISCALES'!$O$57),"")</f>
        <v/>
      </c>
      <c r="S54" s="76" t="str">
        <f>IF(AND('Mapa Riesgos FISCALES'!$Y$58="Muy Baja",'Mapa Riesgos FISCALES'!$AA$58="Menor"),CONCATENATE("R9C",'Mapa Riesgos FISCALES'!$O$58),"")</f>
        <v/>
      </c>
      <c r="T54" s="76" t="str">
        <f>IF(AND('Mapa Riesgos FISCALES'!$Y$59="Muy Baja",'Mapa Riesgos FISCALES'!$AA$59="Menor"),CONCATENATE("R9C",'Mapa Riesgos FISCALES'!$O$59),"")</f>
        <v/>
      </c>
      <c r="U54" s="77" t="str">
        <f>IF(AND('Mapa Riesgos FISCALES'!$Y$60="Muy Baja",'Mapa Riesgos FISCALES'!$AA$60="Menor"),CONCATENATE("R9C",'Mapa Riesgos FISCALES'!$O$60),"")</f>
        <v/>
      </c>
      <c r="V54" s="66" t="str">
        <f>IF(AND('Mapa Riesgos FISCALES'!$Y$55="Muy Baja",'Mapa Riesgos FISCALES'!$AA$55="Moderado"),CONCATENATE("R9C",'Mapa Riesgos FISCALES'!$O$55),"")</f>
        <v/>
      </c>
      <c r="W54" s="67" t="str">
        <f>IF(AND('Mapa Riesgos FISCALES'!$Y$56="Muy Baja",'Mapa Riesgos FISCALES'!$AA$56="Moderado"),CONCATENATE("R9C",'Mapa Riesgos FISCALES'!$O$56),"")</f>
        <v/>
      </c>
      <c r="X54" s="67" t="str">
        <f>IF(AND('Mapa Riesgos FISCALES'!$Y$57="Muy Baja",'Mapa Riesgos FISCALES'!$AA$57="Moderado"),CONCATENATE("R9C",'Mapa Riesgos FISCALES'!$O$57),"")</f>
        <v/>
      </c>
      <c r="Y54" s="67" t="str">
        <f>IF(AND('Mapa Riesgos FISCALES'!$Y$58="Muy Baja",'Mapa Riesgos FISCALES'!$AA$58="Moderado"),CONCATENATE("R9C",'Mapa Riesgos FISCALES'!$O$58),"")</f>
        <v/>
      </c>
      <c r="Z54" s="67" t="str">
        <f>IF(AND('Mapa Riesgos FISCALES'!$Y$59="Muy Baja",'Mapa Riesgos FISCALES'!$AA$59="Moderado"),CONCATENATE("R9C",'Mapa Riesgos FISCALES'!$O$59),"")</f>
        <v/>
      </c>
      <c r="AA54" s="68" t="str">
        <f>IF(AND('Mapa Riesgos FISCALES'!$Y$60="Muy Baja",'Mapa Riesgos FISCALES'!$AA$60="Moderado"),CONCATENATE("R9C",'Mapa Riesgos FISCALES'!$O$60),"")</f>
        <v/>
      </c>
      <c r="AB54" s="51" t="str">
        <f>IF(AND('Mapa Riesgos FISCALES'!$Y$55="Muy Baja",'Mapa Riesgos FISCALES'!$AA$55="Mayor"),CONCATENATE("R9C",'Mapa Riesgos FISCALES'!$O$55),"")</f>
        <v/>
      </c>
      <c r="AC54" s="52" t="str">
        <f>IF(AND('Mapa Riesgos FISCALES'!$Y$56="Muy Baja",'Mapa Riesgos FISCALES'!$AA$56="Mayor"),CONCATENATE("R9C",'Mapa Riesgos FISCALES'!$O$56),"")</f>
        <v/>
      </c>
      <c r="AD54" s="52" t="str">
        <f>IF(AND('Mapa Riesgos FISCALES'!$Y$57="Muy Baja",'Mapa Riesgos FISCALES'!$AA$57="Mayor"),CONCATENATE("R9C",'Mapa Riesgos FISCALES'!$O$57),"")</f>
        <v/>
      </c>
      <c r="AE54" s="52" t="str">
        <f>IF(AND('Mapa Riesgos FISCALES'!$Y$58="Muy Baja",'Mapa Riesgos FISCALES'!$AA$58="Mayor"),CONCATENATE("R9C",'Mapa Riesgos FISCALES'!$O$58),"")</f>
        <v/>
      </c>
      <c r="AF54" s="52" t="str">
        <f>IF(AND('Mapa Riesgos FISCALES'!$Y$59="Muy Baja",'Mapa Riesgos FISCALES'!$AA$59="Mayor"),CONCATENATE("R9C",'Mapa Riesgos FISCALES'!$O$59),"")</f>
        <v/>
      </c>
      <c r="AG54" s="53" t="str">
        <f>IF(AND('Mapa Riesgos FISCALES'!$Y$60="Muy Baja",'Mapa Riesgos FISCALES'!$AA$60="Mayor"),CONCATENATE("R9C",'Mapa Riesgos FISCALES'!$O$60),"")</f>
        <v/>
      </c>
      <c r="AH54" s="54" t="str">
        <f>IF(AND('Mapa Riesgos FISCALES'!$Y$55="Muy Baja",'Mapa Riesgos FISCALES'!$AA$55="Catastrófico"),CONCATENATE("R9C",'Mapa Riesgos FISCALES'!$O$55),"")</f>
        <v/>
      </c>
      <c r="AI54" s="55" t="str">
        <f>IF(AND('Mapa Riesgos FISCALES'!$Y$56="Muy Baja",'Mapa Riesgos FISCALES'!$AA$56="Catastrófico"),CONCATENATE("R9C",'Mapa Riesgos FISCALES'!$O$56),"")</f>
        <v/>
      </c>
      <c r="AJ54" s="55" t="str">
        <f>IF(AND('Mapa Riesgos FISCALES'!$Y$57="Muy Baja",'Mapa Riesgos FISCALES'!$AA$57="Catastrófico"),CONCATENATE("R9C",'Mapa Riesgos FISCALES'!$O$57),"")</f>
        <v/>
      </c>
      <c r="AK54" s="55" t="str">
        <f>IF(AND('Mapa Riesgos FISCALES'!$Y$58="Muy Baja",'Mapa Riesgos FISCALES'!$AA$58="Catastrófico"),CONCATENATE("R9C",'Mapa Riesgos FISCALES'!$O$58),"")</f>
        <v/>
      </c>
      <c r="AL54" s="55" t="str">
        <f>IF(AND('Mapa Riesgos FISCALES'!$Y$59="Muy Baja",'Mapa Riesgos FISCALES'!$AA$59="Catastrófico"),CONCATENATE("R9C",'Mapa Riesgos FISCALES'!$O$59),"")</f>
        <v/>
      </c>
      <c r="AM54" s="56" t="str">
        <f>IF(AND('Mapa Riesgos FISCALES'!$Y$60="Muy Baja",'Mapa Riesgos FISCALES'!$AA$60="Catastrófico"),CONCATENATE("R9C",'Mapa Riesgos FISCALES'!$O$60),"")</f>
        <v/>
      </c>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2"/>
      <c r="BS54" s="82"/>
      <c r="BT54" s="82"/>
      <c r="BU54" s="82"/>
      <c r="BV54" s="82"/>
      <c r="BW54" s="82"/>
      <c r="BX54" s="82"/>
      <c r="BY54" s="82"/>
      <c r="BZ54" s="82"/>
      <c r="CA54" s="82"/>
      <c r="CB54" s="82"/>
    </row>
    <row r="55" spans="1:80" ht="15.75" customHeight="1" thickBot="1" x14ac:dyDescent="0.3">
      <c r="A55" s="82"/>
      <c r="B55" s="437"/>
      <c r="C55" s="437"/>
      <c r="D55" s="438"/>
      <c r="E55" s="481"/>
      <c r="F55" s="482"/>
      <c r="G55" s="482"/>
      <c r="H55" s="482"/>
      <c r="I55" s="483"/>
      <c r="J55" s="78" t="str">
        <f>IF(AND('Mapa Riesgos FISCALES'!$Y$61="Muy Baja",'Mapa Riesgos FISCALES'!$AA$61="Leve"),CONCATENATE("R10C",'Mapa Riesgos FISCALES'!$O$61),"")</f>
        <v/>
      </c>
      <c r="K55" s="79" t="str">
        <f>IF(AND('Mapa Riesgos FISCALES'!$Y$62="Muy Baja",'Mapa Riesgos FISCALES'!$AA$62="Leve"),CONCATENATE("R10C",'Mapa Riesgos FISCALES'!$O$62),"")</f>
        <v/>
      </c>
      <c r="L55" s="79" t="str">
        <f>IF(AND('Mapa Riesgos FISCALES'!$Y$63="Muy Baja",'Mapa Riesgos FISCALES'!$AA$63="Leve"),CONCATENATE("R10C",'Mapa Riesgos FISCALES'!$O$63),"")</f>
        <v/>
      </c>
      <c r="M55" s="79" t="str">
        <f>IF(AND('Mapa Riesgos FISCALES'!$Y$64="Muy Baja",'Mapa Riesgos FISCALES'!$AA$64="Leve"),CONCATENATE("R10C",'Mapa Riesgos FISCALES'!$O$64),"")</f>
        <v/>
      </c>
      <c r="N55" s="79" t="str">
        <f>IF(AND('Mapa Riesgos FISCALES'!$Y$65="Muy Baja",'Mapa Riesgos FISCALES'!$AA$65="Leve"),CONCATENATE("R10C",'Mapa Riesgos FISCALES'!$O$65),"")</f>
        <v/>
      </c>
      <c r="O55" s="80" t="str">
        <f>IF(AND('Mapa Riesgos FISCALES'!$Y$66="Muy Baja",'Mapa Riesgos FISCALES'!$AA$66="Leve"),CONCATENATE("R10C",'Mapa Riesgos FISCALES'!$O$66),"")</f>
        <v/>
      </c>
      <c r="P55" s="78" t="str">
        <f>IF(AND('Mapa Riesgos FISCALES'!$Y$61="Muy Baja",'Mapa Riesgos FISCALES'!$AA$61="Menor"),CONCATENATE("R10C",'Mapa Riesgos FISCALES'!$O$61),"")</f>
        <v/>
      </c>
      <c r="Q55" s="79" t="str">
        <f>IF(AND('Mapa Riesgos FISCALES'!$Y$62="Muy Baja",'Mapa Riesgos FISCALES'!$AA$62="Menor"),CONCATENATE("R10C",'Mapa Riesgos FISCALES'!$O$62),"")</f>
        <v/>
      </c>
      <c r="R55" s="79" t="str">
        <f>IF(AND('Mapa Riesgos FISCALES'!$Y$63="Muy Baja",'Mapa Riesgos FISCALES'!$AA$63="Menor"),CONCATENATE("R10C",'Mapa Riesgos FISCALES'!$O$63),"")</f>
        <v/>
      </c>
      <c r="S55" s="79" t="str">
        <f>IF(AND('Mapa Riesgos FISCALES'!$Y$64="Muy Baja",'Mapa Riesgos FISCALES'!$AA$64="Menor"),CONCATENATE("R10C",'Mapa Riesgos FISCALES'!$O$64),"")</f>
        <v/>
      </c>
      <c r="T55" s="79" t="str">
        <f>IF(AND('Mapa Riesgos FISCALES'!$Y$65="Muy Baja",'Mapa Riesgos FISCALES'!$AA$65="Menor"),CONCATENATE("R10C",'Mapa Riesgos FISCALES'!$O$65),"")</f>
        <v/>
      </c>
      <c r="U55" s="80" t="str">
        <f>IF(AND('Mapa Riesgos FISCALES'!$Y$66="Muy Baja",'Mapa Riesgos FISCALES'!$AA$66="Menor"),CONCATENATE("R10C",'Mapa Riesgos FISCALES'!$O$66),"")</f>
        <v/>
      </c>
      <c r="V55" s="69" t="str">
        <f>IF(AND('Mapa Riesgos FISCALES'!$Y$61="Muy Baja",'Mapa Riesgos FISCALES'!$AA$61="Moderado"),CONCATENATE("R10C",'Mapa Riesgos FISCALES'!$O$61),"")</f>
        <v/>
      </c>
      <c r="W55" s="70" t="str">
        <f>IF(AND('Mapa Riesgos FISCALES'!$Y$62="Muy Baja",'Mapa Riesgos FISCALES'!$AA$62="Moderado"),CONCATENATE("R10C",'Mapa Riesgos FISCALES'!$O$62),"")</f>
        <v/>
      </c>
      <c r="X55" s="70" t="str">
        <f>IF(AND('Mapa Riesgos FISCALES'!$Y$63="Muy Baja",'Mapa Riesgos FISCALES'!$AA$63="Moderado"),CONCATENATE("R10C",'Mapa Riesgos FISCALES'!$O$63),"")</f>
        <v/>
      </c>
      <c r="Y55" s="70" t="str">
        <f>IF(AND('Mapa Riesgos FISCALES'!$Y$64="Muy Baja",'Mapa Riesgos FISCALES'!$AA$64="Moderado"),CONCATENATE("R10C",'Mapa Riesgos FISCALES'!$O$64),"")</f>
        <v/>
      </c>
      <c r="Z55" s="70" t="str">
        <f>IF(AND('Mapa Riesgos FISCALES'!$Y$65="Muy Baja",'Mapa Riesgos FISCALES'!$AA$65="Moderado"),CONCATENATE("R10C",'Mapa Riesgos FISCALES'!$O$65),"")</f>
        <v/>
      </c>
      <c r="AA55" s="71" t="str">
        <f>IF(AND('Mapa Riesgos FISCALES'!$Y$66="Muy Baja",'Mapa Riesgos FISCALES'!$AA$66="Moderado"),CONCATENATE("R10C",'Mapa Riesgos FISCALES'!$O$66),"")</f>
        <v/>
      </c>
      <c r="AB55" s="57" t="str">
        <f>IF(AND('Mapa Riesgos FISCALES'!$Y$61="Muy Baja",'Mapa Riesgos FISCALES'!$AA$61="Mayor"),CONCATENATE("R10C",'Mapa Riesgos FISCALES'!$O$61),"")</f>
        <v/>
      </c>
      <c r="AC55" s="58" t="str">
        <f>IF(AND('Mapa Riesgos FISCALES'!$Y$62="Muy Baja",'Mapa Riesgos FISCALES'!$AA$62="Mayor"),CONCATENATE("R10C",'Mapa Riesgos FISCALES'!$O$62),"")</f>
        <v/>
      </c>
      <c r="AD55" s="58" t="str">
        <f>IF(AND('Mapa Riesgos FISCALES'!$Y$63="Muy Baja",'Mapa Riesgos FISCALES'!$AA$63="Mayor"),CONCATENATE("R10C",'Mapa Riesgos FISCALES'!$O$63),"")</f>
        <v/>
      </c>
      <c r="AE55" s="58" t="str">
        <f>IF(AND('Mapa Riesgos FISCALES'!$Y$64="Muy Baja",'Mapa Riesgos FISCALES'!$AA$64="Mayor"),CONCATENATE("R10C",'Mapa Riesgos FISCALES'!$O$64),"")</f>
        <v/>
      </c>
      <c r="AF55" s="58" t="str">
        <f>IF(AND('Mapa Riesgos FISCALES'!$Y$65="Muy Baja",'Mapa Riesgos FISCALES'!$AA$65="Mayor"),CONCATENATE("R10C",'Mapa Riesgos FISCALES'!$O$65),"")</f>
        <v/>
      </c>
      <c r="AG55" s="59" t="str">
        <f>IF(AND('Mapa Riesgos FISCALES'!$Y$66="Muy Baja",'Mapa Riesgos FISCALES'!$AA$66="Mayor"),CONCATENATE("R10C",'Mapa Riesgos FISCALES'!$O$66),"")</f>
        <v/>
      </c>
      <c r="AH55" s="60" t="str">
        <f>IF(AND('Mapa Riesgos FISCALES'!$Y$61="Muy Baja",'Mapa Riesgos FISCALES'!$AA$61="Catastrófico"),CONCATENATE("R10C",'Mapa Riesgos FISCALES'!$O$61),"")</f>
        <v/>
      </c>
      <c r="AI55" s="61" t="str">
        <f>IF(AND('Mapa Riesgos FISCALES'!$Y$62="Muy Baja",'Mapa Riesgos FISCALES'!$AA$62="Catastrófico"),CONCATENATE("R10C",'Mapa Riesgos FISCALES'!$O$62),"")</f>
        <v/>
      </c>
      <c r="AJ55" s="61" t="str">
        <f>IF(AND('Mapa Riesgos FISCALES'!$Y$63="Muy Baja",'Mapa Riesgos FISCALES'!$AA$63="Catastrófico"),CONCATENATE("R10C",'Mapa Riesgos FISCALES'!$O$63),"")</f>
        <v/>
      </c>
      <c r="AK55" s="61" t="str">
        <f>IF(AND('Mapa Riesgos FISCALES'!$Y$64="Muy Baja",'Mapa Riesgos FISCALES'!$AA$64="Catastrófico"),CONCATENATE("R10C",'Mapa Riesgos FISCALES'!$O$64),"")</f>
        <v/>
      </c>
      <c r="AL55" s="61" t="str">
        <f>IF(AND('Mapa Riesgos FISCALES'!$Y$65="Muy Baja",'Mapa Riesgos FISCALES'!$AA$65="Catastrófico"),CONCATENATE("R10C",'Mapa Riesgos FISCALES'!$O$65),"")</f>
        <v/>
      </c>
      <c r="AM55" s="62" t="str">
        <f>IF(AND('Mapa Riesgos FISCALES'!$Y$66="Muy Baja",'Mapa Riesgos FISCALES'!$AA$66="Catastrófico"),CONCATENATE("R10C",'Mapa Riesgos FISCALES'!$O$66),"")</f>
        <v/>
      </c>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c r="BP55" s="82"/>
      <c r="BQ55" s="82"/>
      <c r="BR55" s="82"/>
      <c r="BS55" s="82"/>
      <c r="BT55" s="82"/>
      <c r="BU55" s="82"/>
      <c r="BV55" s="82"/>
      <c r="BW55" s="82"/>
      <c r="BX55" s="82"/>
      <c r="BY55" s="82"/>
      <c r="BZ55" s="82"/>
      <c r="CA55" s="82"/>
      <c r="CB55" s="82"/>
    </row>
    <row r="56" spans="1:80" x14ac:dyDescent="0.25">
      <c r="A56" s="82"/>
      <c r="B56" s="82"/>
      <c r="C56" s="82"/>
      <c r="D56" s="82"/>
      <c r="E56" s="82"/>
      <c r="F56" s="82"/>
      <c r="G56" s="82"/>
      <c r="H56" s="82"/>
      <c r="I56" s="82"/>
      <c r="J56" s="475" t="s">
        <v>111</v>
      </c>
      <c r="K56" s="476"/>
      <c r="L56" s="476"/>
      <c r="M56" s="476"/>
      <c r="N56" s="476"/>
      <c r="O56" s="477"/>
      <c r="P56" s="475" t="s">
        <v>110</v>
      </c>
      <c r="Q56" s="476"/>
      <c r="R56" s="476"/>
      <c r="S56" s="476"/>
      <c r="T56" s="476"/>
      <c r="U56" s="477"/>
      <c r="V56" s="475" t="s">
        <v>109</v>
      </c>
      <c r="W56" s="476"/>
      <c r="X56" s="476"/>
      <c r="Y56" s="476"/>
      <c r="Z56" s="476"/>
      <c r="AA56" s="477"/>
      <c r="AB56" s="475" t="s">
        <v>108</v>
      </c>
      <c r="AC56" s="484"/>
      <c r="AD56" s="476"/>
      <c r="AE56" s="476"/>
      <c r="AF56" s="476"/>
      <c r="AG56" s="477"/>
      <c r="AH56" s="475" t="s">
        <v>107</v>
      </c>
      <c r="AI56" s="476"/>
      <c r="AJ56" s="476"/>
      <c r="AK56" s="476"/>
      <c r="AL56" s="476"/>
      <c r="AM56" s="477"/>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c r="BT56" s="82"/>
      <c r="BU56" s="82"/>
      <c r="BV56" s="82"/>
      <c r="BW56" s="82"/>
      <c r="BX56" s="82"/>
      <c r="BY56" s="82"/>
      <c r="BZ56" s="82"/>
      <c r="CA56" s="82"/>
      <c r="CB56" s="82"/>
    </row>
    <row r="57" spans="1:80" x14ac:dyDescent="0.25">
      <c r="A57" s="82"/>
      <c r="B57" s="82"/>
      <c r="C57" s="82"/>
      <c r="D57" s="82"/>
      <c r="E57" s="82"/>
      <c r="F57" s="82"/>
      <c r="G57" s="82"/>
      <c r="H57" s="82"/>
      <c r="I57" s="82"/>
      <c r="J57" s="478"/>
      <c r="K57" s="479"/>
      <c r="L57" s="479"/>
      <c r="M57" s="479"/>
      <c r="N57" s="479"/>
      <c r="O57" s="480"/>
      <c r="P57" s="478"/>
      <c r="Q57" s="479"/>
      <c r="R57" s="479"/>
      <c r="S57" s="479"/>
      <c r="T57" s="479"/>
      <c r="U57" s="480"/>
      <c r="V57" s="478"/>
      <c r="W57" s="479"/>
      <c r="X57" s="479"/>
      <c r="Y57" s="479"/>
      <c r="Z57" s="479"/>
      <c r="AA57" s="480"/>
      <c r="AB57" s="478"/>
      <c r="AC57" s="479"/>
      <c r="AD57" s="479"/>
      <c r="AE57" s="479"/>
      <c r="AF57" s="479"/>
      <c r="AG57" s="480"/>
      <c r="AH57" s="478"/>
      <c r="AI57" s="479"/>
      <c r="AJ57" s="479"/>
      <c r="AK57" s="479"/>
      <c r="AL57" s="479"/>
      <c r="AM57" s="480"/>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c r="BT57" s="82"/>
      <c r="BU57" s="82"/>
      <c r="BV57" s="82"/>
      <c r="BW57" s="82"/>
      <c r="BX57" s="82"/>
      <c r="BY57" s="82"/>
      <c r="BZ57" s="82"/>
      <c r="CA57" s="82"/>
      <c r="CB57" s="82"/>
    </row>
    <row r="58" spans="1:80" x14ac:dyDescent="0.25">
      <c r="A58" s="82"/>
      <c r="B58" s="82"/>
      <c r="C58" s="82"/>
      <c r="D58" s="82"/>
      <c r="E58" s="82"/>
      <c r="F58" s="82"/>
      <c r="G58" s="82"/>
      <c r="H58" s="82"/>
      <c r="I58" s="82"/>
      <c r="J58" s="478"/>
      <c r="K58" s="479"/>
      <c r="L58" s="479"/>
      <c r="M58" s="479"/>
      <c r="N58" s="479"/>
      <c r="O58" s="480"/>
      <c r="P58" s="478"/>
      <c r="Q58" s="479"/>
      <c r="R58" s="479"/>
      <c r="S58" s="479"/>
      <c r="T58" s="479"/>
      <c r="U58" s="480"/>
      <c r="V58" s="478"/>
      <c r="W58" s="479"/>
      <c r="X58" s="479"/>
      <c r="Y58" s="479"/>
      <c r="Z58" s="479"/>
      <c r="AA58" s="480"/>
      <c r="AB58" s="478"/>
      <c r="AC58" s="479"/>
      <c r="AD58" s="479"/>
      <c r="AE58" s="479"/>
      <c r="AF58" s="479"/>
      <c r="AG58" s="480"/>
      <c r="AH58" s="478"/>
      <c r="AI58" s="479"/>
      <c r="AJ58" s="479"/>
      <c r="AK58" s="479"/>
      <c r="AL58" s="479"/>
      <c r="AM58" s="480"/>
      <c r="AN58" s="82"/>
      <c r="AO58" s="82"/>
      <c r="AP58" s="82"/>
      <c r="AQ58" s="82"/>
      <c r="AR58" s="82"/>
      <c r="AS58" s="82"/>
      <c r="AT58" s="82"/>
      <c r="AU58" s="82"/>
      <c r="AV58" s="82"/>
      <c r="AW58" s="82"/>
      <c r="AX58" s="82"/>
      <c r="AY58" s="82"/>
      <c r="AZ58" s="82"/>
      <c r="BA58" s="82"/>
      <c r="BB58" s="82"/>
      <c r="BC58" s="82"/>
      <c r="BD58" s="82"/>
      <c r="BE58" s="82"/>
      <c r="BF58" s="82"/>
      <c r="BG58" s="82"/>
      <c r="BH58" s="82"/>
      <c r="BI58" s="82"/>
      <c r="BJ58" s="82"/>
      <c r="BK58" s="82"/>
      <c r="BL58" s="82"/>
      <c r="BM58" s="82"/>
      <c r="BN58" s="82"/>
      <c r="BO58" s="82"/>
      <c r="BP58" s="82"/>
      <c r="BQ58" s="82"/>
      <c r="BR58" s="82"/>
      <c r="BS58" s="82"/>
      <c r="BT58" s="82"/>
      <c r="BU58" s="82"/>
      <c r="BV58" s="82"/>
      <c r="BW58" s="82"/>
      <c r="BX58" s="82"/>
      <c r="BY58" s="82"/>
      <c r="BZ58" s="82"/>
      <c r="CA58" s="82"/>
      <c r="CB58" s="82"/>
    </row>
    <row r="59" spans="1:80" x14ac:dyDescent="0.25">
      <c r="A59" s="82"/>
      <c r="B59" s="82"/>
      <c r="C59" s="82"/>
      <c r="D59" s="82"/>
      <c r="E59" s="82"/>
      <c r="F59" s="82"/>
      <c r="G59" s="82"/>
      <c r="H59" s="82"/>
      <c r="I59" s="82"/>
      <c r="J59" s="478"/>
      <c r="K59" s="479"/>
      <c r="L59" s="479"/>
      <c r="M59" s="479"/>
      <c r="N59" s="479"/>
      <c r="O59" s="480"/>
      <c r="P59" s="478"/>
      <c r="Q59" s="479"/>
      <c r="R59" s="479"/>
      <c r="S59" s="479"/>
      <c r="T59" s="479"/>
      <c r="U59" s="480"/>
      <c r="V59" s="478"/>
      <c r="W59" s="479"/>
      <c r="X59" s="479"/>
      <c r="Y59" s="479"/>
      <c r="Z59" s="479"/>
      <c r="AA59" s="480"/>
      <c r="AB59" s="478"/>
      <c r="AC59" s="479"/>
      <c r="AD59" s="479"/>
      <c r="AE59" s="479"/>
      <c r="AF59" s="479"/>
      <c r="AG59" s="480"/>
      <c r="AH59" s="478"/>
      <c r="AI59" s="479"/>
      <c r="AJ59" s="479"/>
      <c r="AK59" s="479"/>
      <c r="AL59" s="479"/>
      <c r="AM59" s="480"/>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2"/>
      <c r="BR59" s="82"/>
      <c r="BS59" s="82"/>
      <c r="BT59" s="82"/>
      <c r="BU59" s="82"/>
      <c r="BV59" s="82"/>
      <c r="BW59" s="82"/>
      <c r="BX59" s="82"/>
      <c r="BY59" s="82"/>
      <c r="BZ59" s="82"/>
      <c r="CA59" s="82"/>
      <c r="CB59" s="82"/>
    </row>
    <row r="60" spans="1:80" x14ac:dyDescent="0.25">
      <c r="A60" s="82"/>
      <c r="B60" s="82"/>
      <c r="C60" s="82"/>
      <c r="D60" s="82"/>
      <c r="E60" s="82"/>
      <c r="F60" s="82"/>
      <c r="G60" s="82"/>
      <c r="H60" s="82"/>
      <c r="I60" s="82"/>
      <c r="J60" s="478"/>
      <c r="K60" s="479"/>
      <c r="L60" s="479"/>
      <c r="M60" s="479"/>
      <c r="N60" s="479"/>
      <c r="O60" s="480"/>
      <c r="P60" s="478"/>
      <c r="Q60" s="479"/>
      <c r="R60" s="479"/>
      <c r="S60" s="479"/>
      <c r="T60" s="479"/>
      <c r="U60" s="480"/>
      <c r="V60" s="478"/>
      <c r="W60" s="479"/>
      <c r="X60" s="479"/>
      <c r="Y60" s="479"/>
      <c r="Z60" s="479"/>
      <c r="AA60" s="480"/>
      <c r="AB60" s="478"/>
      <c r="AC60" s="479"/>
      <c r="AD60" s="479"/>
      <c r="AE60" s="479"/>
      <c r="AF60" s="479"/>
      <c r="AG60" s="480"/>
      <c r="AH60" s="478"/>
      <c r="AI60" s="479"/>
      <c r="AJ60" s="479"/>
      <c r="AK60" s="479"/>
      <c r="AL60" s="479"/>
      <c r="AM60" s="480"/>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2"/>
      <c r="BX60" s="82"/>
      <c r="BY60" s="82"/>
      <c r="BZ60" s="82"/>
      <c r="CA60" s="82"/>
      <c r="CB60" s="82"/>
    </row>
    <row r="61" spans="1:80" ht="15.75" thickBot="1" x14ac:dyDescent="0.3">
      <c r="A61" s="82"/>
      <c r="B61" s="82"/>
      <c r="C61" s="82"/>
      <c r="D61" s="82"/>
      <c r="E61" s="82"/>
      <c r="F61" s="82"/>
      <c r="G61" s="82"/>
      <c r="H61" s="82"/>
      <c r="I61" s="82"/>
      <c r="J61" s="481"/>
      <c r="K61" s="482"/>
      <c r="L61" s="482"/>
      <c r="M61" s="482"/>
      <c r="N61" s="482"/>
      <c r="O61" s="483"/>
      <c r="P61" s="481"/>
      <c r="Q61" s="482"/>
      <c r="R61" s="482"/>
      <c r="S61" s="482"/>
      <c r="T61" s="482"/>
      <c r="U61" s="483"/>
      <c r="V61" s="481"/>
      <c r="W61" s="482"/>
      <c r="X61" s="482"/>
      <c r="Y61" s="482"/>
      <c r="Z61" s="482"/>
      <c r="AA61" s="483"/>
      <c r="AB61" s="481"/>
      <c r="AC61" s="482"/>
      <c r="AD61" s="482"/>
      <c r="AE61" s="482"/>
      <c r="AF61" s="482"/>
      <c r="AG61" s="483"/>
      <c r="AH61" s="481"/>
      <c r="AI61" s="482"/>
      <c r="AJ61" s="482"/>
      <c r="AK61" s="482"/>
      <c r="AL61" s="482"/>
      <c r="AM61" s="483"/>
      <c r="AN61" s="82"/>
      <c r="AO61" s="82"/>
      <c r="AP61" s="82"/>
      <c r="AQ61" s="82"/>
      <c r="AR61" s="82"/>
      <c r="AS61" s="82"/>
      <c r="AT61" s="82"/>
      <c r="AU61" s="82"/>
      <c r="AV61" s="82"/>
      <c r="AW61" s="82"/>
      <c r="AX61" s="82"/>
      <c r="AY61" s="82"/>
      <c r="AZ61" s="82"/>
      <c r="BA61" s="82"/>
      <c r="BB61" s="82"/>
      <c r="BC61" s="82"/>
      <c r="BD61" s="82"/>
      <c r="BE61" s="82"/>
      <c r="BF61" s="82"/>
      <c r="BG61" s="82"/>
      <c r="BH61" s="82"/>
      <c r="BI61" s="82"/>
      <c r="BJ61" s="82"/>
      <c r="BK61" s="82"/>
      <c r="BL61" s="82"/>
      <c r="BM61" s="82"/>
      <c r="BN61" s="82"/>
      <c r="BO61" s="82"/>
      <c r="BP61" s="82"/>
      <c r="BQ61" s="82"/>
      <c r="BR61" s="82"/>
      <c r="BS61" s="82"/>
      <c r="BT61" s="82"/>
      <c r="BU61" s="82"/>
      <c r="BV61" s="82"/>
      <c r="BW61" s="82"/>
      <c r="BX61" s="82"/>
      <c r="BY61" s="82"/>
      <c r="BZ61" s="82"/>
      <c r="CA61" s="82"/>
      <c r="CB61" s="82"/>
    </row>
    <row r="62" spans="1:80" x14ac:dyDescent="0.25">
      <c r="A62" s="82"/>
      <c r="B62" s="82"/>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row>
    <row r="63" spans="1:80" ht="15" customHeight="1" x14ac:dyDescent="0.25">
      <c r="A63" s="82"/>
      <c r="B63" s="86"/>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c r="AN63" s="86"/>
      <c r="AO63" s="86"/>
      <c r="AP63" s="86"/>
      <c r="AQ63" s="86"/>
      <c r="AR63" s="86"/>
      <c r="AS63" s="86"/>
      <c r="AT63" s="86"/>
      <c r="AU63" s="82"/>
      <c r="AV63" s="82"/>
      <c r="AW63" s="82"/>
      <c r="AX63" s="82"/>
      <c r="AY63" s="82"/>
      <c r="AZ63" s="82"/>
      <c r="BA63" s="82"/>
      <c r="BB63" s="82"/>
      <c r="BC63" s="82"/>
      <c r="BD63" s="82"/>
      <c r="BE63" s="82"/>
      <c r="BF63" s="82"/>
      <c r="BG63" s="82"/>
      <c r="BH63" s="82"/>
    </row>
    <row r="64" spans="1:80" ht="15" customHeight="1" x14ac:dyDescent="0.25">
      <c r="A64" s="82"/>
      <c r="B64" s="86"/>
      <c r="C64" s="86"/>
      <c r="D64" s="86"/>
      <c r="E64" s="86"/>
      <c r="F64" s="86"/>
      <c r="G64" s="86"/>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c r="AN64" s="86"/>
      <c r="AO64" s="86"/>
      <c r="AP64" s="86"/>
      <c r="AQ64" s="86"/>
      <c r="AR64" s="86"/>
      <c r="AS64" s="86"/>
      <c r="AT64" s="86"/>
      <c r="AU64" s="82"/>
      <c r="AV64" s="82"/>
      <c r="AW64" s="82"/>
      <c r="AX64" s="82"/>
      <c r="AY64" s="82"/>
      <c r="AZ64" s="82"/>
      <c r="BA64" s="82"/>
      <c r="BB64" s="82"/>
      <c r="BC64" s="82"/>
      <c r="BD64" s="82"/>
      <c r="BE64" s="82"/>
      <c r="BF64" s="82"/>
      <c r="BG64" s="82"/>
      <c r="BH64" s="82"/>
    </row>
    <row r="65" spans="1:60" x14ac:dyDescent="0.25">
      <c r="A65" s="82"/>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row>
    <row r="66" spans="1:60" x14ac:dyDescent="0.25">
      <c r="A66" s="82"/>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c r="BE66" s="82"/>
      <c r="BF66" s="82"/>
      <c r="BG66" s="82"/>
      <c r="BH66" s="82"/>
    </row>
    <row r="67" spans="1:60" x14ac:dyDescent="0.25">
      <c r="A67" s="82"/>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2"/>
      <c r="BH67" s="82"/>
    </row>
    <row r="68" spans="1:60" x14ac:dyDescent="0.25">
      <c r="A68" s="82"/>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row>
    <row r="69" spans="1:60" x14ac:dyDescent="0.25">
      <c r="A69" s="82"/>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row>
    <row r="70" spans="1:60" x14ac:dyDescent="0.25">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c r="BE70" s="82"/>
      <c r="BF70" s="82"/>
      <c r="BG70" s="82"/>
      <c r="BH70" s="82"/>
    </row>
    <row r="71" spans="1:60" x14ac:dyDescent="0.25">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c r="BE71" s="82"/>
      <c r="BF71" s="82"/>
      <c r="BG71" s="82"/>
      <c r="BH71" s="82"/>
    </row>
    <row r="72" spans="1:60" x14ac:dyDescent="0.25">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row>
    <row r="73" spans="1:60" x14ac:dyDescent="0.25">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row>
    <row r="74" spans="1:60" x14ac:dyDescent="0.25">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row>
    <row r="75" spans="1:60" x14ac:dyDescent="0.25">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row>
    <row r="76" spans="1:60" x14ac:dyDescent="0.25">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row>
    <row r="77" spans="1:60" x14ac:dyDescent="0.25">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82"/>
    </row>
    <row r="78" spans="1:60" x14ac:dyDescent="0.25">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row>
    <row r="79" spans="1:60" x14ac:dyDescent="0.25">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row>
    <row r="80" spans="1:60" x14ac:dyDescent="0.25">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row>
    <row r="81" spans="1:60" x14ac:dyDescent="0.25">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row>
    <row r="82" spans="1:60" x14ac:dyDescent="0.25">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c r="BE82" s="82"/>
      <c r="BF82" s="82"/>
      <c r="BG82" s="82"/>
      <c r="BH82" s="82"/>
    </row>
    <row r="83" spans="1:60" x14ac:dyDescent="0.25">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c r="BE83" s="82"/>
      <c r="BF83" s="82"/>
      <c r="BG83" s="82"/>
      <c r="BH83" s="82"/>
    </row>
    <row r="84" spans="1:60" x14ac:dyDescent="0.25">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c r="BE84" s="82"/>
      <c r="BF84" s="82"/>
      <c r="BG84" s="82"/>
      <c r="BH84" s="82"/>
    </row>
    <row r="85" spans="1:60" x14ac:dyDescent="0.25">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c r="BE85" s="82"/>
      <c r="BF85" s="82"/>
      <c r="BG85" s="82"/>
      <c r="BH85" s="82"/>
    </row>
    <row r="86" spans="1:60" x14ac:dyDescent="0.25">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s="82"/>
      <c r="BB86" s="82"/>
      <c r="BC86" s="82"/>
      <c r="BD86" s="82"/>
      <c r="BE86" s="82"/>
      <c r="BF86" s="82"/>
      <c r="BG86" s="82"/>
      <c r="BH86" s="82"/>
    </row>
    <row r="87" spans="1:60" x14ac:dyDescent="0.25">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c r="BD87" s="82"/>
      <c r="BE87" s="82"/>
      <c r="BF87" s="82"/>
      <c r="BG87" s="82"/>
      <c r="BH87" s="82"/>
    </row>
    <row r="88" spans="1:60" x14ac:dyDescent="0.25">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c r="AY88" s="82"/>
      <c r="AZ88" s="82"/>
      <c r="BA88" s="82"/>
      <c r="BB88" s="82"/>
      <c r="BC88" s="82"/>
      <c r="BD88" s="82"/>
      <c r="BE88" s="82"/>
      <c r="BF88" s="82"/>
      <c r="BG88" s="82"/>
      <c r="BH88" s="82"/>
    </row>
    <row r="89" spans="1:60" x14ac:dyDescent="0.25">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s="82"/>
      <c r="BB89" s="82"/>
      <c r="BC89" s="82"/>
      <c r="BD89" s="82"/>
      <c r="BE89" s="82"/>
      <c r="BF89" s="82"/>
      <c r="BG89" s="82"/>
      <c r="BH89" s="82"/>
    </row>
    <row r="90" spans="1:60" x14ac:dyDescent="0.25">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row>
    <row r="91" spans="1:60" x14ac:dyDescent="0.25">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c r="BC91" s="82"/>
      <c r="BD91" s="82"/>
      <c r="BE91" s="82"/>
      <c r="BF91" s="82"/>
      <c r="BG91" s="82"/>
      <c r="BH91" s="82"/>
    </row>
    <row r="92" spans="1:60" x14ac:dyDescent="0.25">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82"/>
      <c r="AZ92" s="82"/>
      <c r="BA92" s="82"/>
      <c r="BB92" s="82"/>
      <c r="BC92" s="82"/>
      <c r="BD92" s="82"/>
      <c r="BE92" s="82"/>
      <c r="BF92" s="82"/>
      <c r="BG92" s="82"/>
      <c r="BH92" s="82"/>
    </row>
    <row r="93" spans="1:60" x14ac:dyDescent="0.25">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c r="BA93" s="82"/>
      <c r="BB93" s="82"/>
      <c r="BC93" s="82"/>
      <c r="BD93" s="82"/>
      <c r="BE93" s="82"/>
      <c r="BF93" s="82"/>
      <c r="BG93" s="82"/>
      <c r="BH93" s="82"/>
    </row>
    <row r="94" spans="1:60" x14ac:dyDescent="0.25">
      <c r="A94" s="82"/>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82"/>
      <c r="AW94" s="82"/>
      <c r="AX94" s="82"/>
      <c r="AY94" s="82"/>
      <c r="AZ94" s="82"/>
      <c r="BA94" s="82"/>
      <c r="BB94" s="82"/>
      <c r="BC94" s="82"/>
      <c r="BD94" s="82"/>
      <c r="BE94" s="82"/>
      <c r="BF94" s="82"/>
      <c r="BG94" s="82"/>
      <c r="BH94" s="82"/>
    </row>
    <row r="95" spans="1:60" x14ac:dyDescent="0.25">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82"/>
      <c r="BA95" s="82"/>
      <c r="BB95" s="82"/>
      <c r="BC95" s="82"/>
      <c r="BD95" s="82"/>
      <c r="BE95" s="82"/>
      <c r="BF95" s="82"/>
      <c r="BG95" s="82"/>
      <c r="BH95" s="82"/>
    </row>
    <row r="96" spans="1:60" x14ac:dyDescent="0.25">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c r="AY96" s="82"/>
      <c r="AZ96" s="82"/>
      <c r="BA96" s="82"/>
      <c r="BB96" s="82"/>
      <c r="BC96" s="82"/>
      <c r="BD96" s="82"/>
      <c r="BE96" s="82"/>
      <c r="BF96" s="82"/>
      <c r="BG96" s="82"/>
      <c r="BH96" s="82"/>
    </row>
    <row r="97" spans="1:60" x14ac:dyDescent="0.25">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c r="AY97" s="82"/>
      <c r="AZ97" s="82"/>
      <c r="BA97" s="82"/>
      <c r="BB97" s="82"/>
      <c r="BC97" s="82"/>
      <c r="BD97" s="82"/>
      <c r="BE97" s="82"/>
      <c r="BF97" s="82"/>
      <c r="BG97" s="82"/>
      <c r="BH97" s="82"/>
    </row>
    <row r="98" spans="1:60" x14ac:dyDescent="0.25">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2"/>
      <c r="AY98" s="82"/>
      <c r="AZ98" s="82"/>
      <c r="BA98" s="82"/>
      <c r="BB98" s="82"/>
      <c r="BC98" s="82"/>
      <c r="BD98" s="82"/>
      <c r="BE98" s="82"/>
      <c r="BF98" s="82"/>
      <c r="BG98" s="82"/>
      <c r="BH98" s="82"/>
    </row>
    <row r="99" spans="1:60" x14ac:dyDescent="0.25">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2"/>
      <c r="AY99" s="82"/>
      <c r="AZ99" s="82"/>
      <c r="BA99" s="82"/>
      <c r="BB99" s="82"/>
      <c r="BC99" s="82"/>
      <c r="BD99" s="82"/>
      <c r="BE99" s="82"/>
      <c r="BF99" s="82"/>
      <c r="BG99" s="82"/>
      <c r="BH99" s="82"/>
    </row>
    <row r="100" spans="1:60" x14ac:dyDescent="0.25">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2"/>
      <c r="AX100" s="82"/>
      <c r="AY100" s="82"/>
      <c r="AZ100" s="82"/>
      <c r="BA100" s="82"/>
      <c r="BB100" s="82"/>
      <c r="BC100" s="82"/>
      <c r="BD100" s="82"/>
      <c r="BE100" s="82"/>
      <c r="BF100" s="82"/>
      <c r="BG100" s="82"/>
      <c r="BH100" s="82"/>
    </row>
    <row r="101" spans="1:60" x14ac:dyDescent="0.25">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row>
    <row r="102" spans="1:60" x14ac:dyDescent="0.25">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82"/>
      <c r="AW102" s="82"/>
      <c r="AX102" s="82"/>
      <c r="AY102" s="82"/>
      <c r="AZ102" s="82"/>
      <c r="BA102" s="82"/>
      <c r="BB102" s="82"/>
      <c r="BC102" s="82"/>
      <c r="BD102" s="82"/>
      <c r="BE102" s="82"/>
      <c r="BF102" s="82"/>
      <c r="BG102" s="82"/>
      <c r="BH102" s="82"/>
    </row>
    <row r="103" spans="1:60" x14ac:dyDescent="0.25">
      <c r="A103" s="82"/>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c r="AV103" s="82"/>
      <c r="AW103" s="82"/>
      <c r="AX103" s="82"/>
      <c r="AY103" s="82"/>
      <c r="AZ103" s="82"/>
      <c r="BA103" s="82"/>
      <c r="BB103" s="82"/>
      <c r="BC103" s="82"/>
      <c r="BD103" s="82"/>
      <c r="BE103" s="82"/>
      <c r="BF103" s="82"/>
      <c r="BG103" s="82"/>
      <c r="BH103" s="82"/>
    </row>
    <row r="104" spans="1:60" x14ac:dyDescent="0.25">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2"/>
      <c r="AY104" s="82"/>
      <c r="AZ104" s="82"/>
      <c r="BA104" s="82"/>
      <c r="BB104" s="82"/>
      <c r="BC104" s="82"/>
      <c r="BD104" s="82"/>
      <c r="BE104" s="82"/>
      <c r="BF104" s="82"/>
      <c r="BG104" s="82"/>
      <c r="BH104" s="82"/>
    </row>
    <row r="105" spans="1:60" x14ac:dyDescent="0.25">
      <c r="A105" s="82"/>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82"/>
      <c r="AW105" s="82"/>
      <c r="AX105" s="82"/>
      <c r="AY105" s="82"/>
      <c r="AZ105" s="82"/>
      <c r="BA105" s="82"/>
      <c r="BB105" s="82"/>
      <c r="BC105" s="82"/>
      <c r="BD105" s="82"/>
      <c r="BE105" s="82"/>
      <c r="BF105" s="82"/>
      <c r="BG105" s="82"/>
      <c r="BH105" s="82"/>
    </row>
    <row r="106" spans="1:60" x14ac:dyDescent="0.25">
      <c r="A106" s="82"/>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c r="AS106" s="82"/>
      <c r="AT106" s="82"/>
      <c r="AU106" s="82"/>
      <c r="AV106" s="82"/>
      <c r="AW106" s="82"/>
      <c r="AX106" s="82"/>
      <c r="AY106" s="82"/>
      <c r="AZ106" s="82"/>
      <c r="BA106" s="82"/>
      <c r="BB106" s="82"/>
      <c r="BC106" s="82"/>
      <c r="BD106" s="82"/>
      <c r="BE106" s="82"/>
      <c r="BF106" s="82"/>
      <c r="BG106" s="82"/>
      <c r="BH106" s="82"/>
    </row>
    <row r="107" spans="1:60" x14ac:dyDescent="0.25">
      <c r="A107" s="82"/>
      <c r="B107" s="82"/>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c r="AO107" s="82"/>
      <c r="AP107" s="82"/>
      <c r="AQ107" s="82"/>
      <c r="AR107" s="82"/>
      <c r="AS107" s="82"/>
      <c r="AT107" s="82"/>
      <c r="AU107" s="82"/>
      <c r="AV107" s="82"/>
      <c r="AW107" s="82"/>
      <c r="AX107" s="82"/>
      <c r="AY107" s="82"/>
      <c r="AZ107" s="82"/>
      <c r="BA107" s="82"/>
      <c r="BB107" s="82"/>
      <c r="BC107" s="82"/>
      <c r="BD107" s="82"/>
      <c r="BE107" s="82"/>
      <c r="BF107" s="82"/>
      <c r="BG107" s="82"/>
      <c r="BH107" s="82"/>
    </row>
    <row r="108" spans="1:60" x14ac:dyDescent="0.25">
      <c r="A108" s="82"/>
      <c r="B108" s="82"/>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c r="AO108" s="82"/>
      <c r="AP108" s="82"/>
      <c r="AQ108" s="82"/>
      <c r="AR108" s="82"/>
      <c r="AS108" s="82"/>
      <c r="AT108" s="82"/>
      <c r="AU108" s="82"/>
      <c r="AV108" s="82"/>
      <c r="AW108" s="82"/>
      <c r="AX108" s="82"/>
      <c r="AY108" s="82"/>
      <c r="AZ108" s="82"/>
      <c r="BA108" s="82"/>
      <c r="BB108" s="82"/>
      <c r="BC108" s="82"/>
      <c r="BD108" s="82"/>
      <c r="BE108" s="82"/>
      <c r="BF108" s="82"/>
      <c r="BG108" s="82"/>
      <c r="BH108" s="82"/>
    </row>
    <row r="109" spans="1:60" x14ac:dyDescent="0.25">
      <c r="A109" s="82"/>
      <c r="B109" s="82"/>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c r="AO109" s="82"/>
      <c r="AP109" s="82"/>
      <c r="AQ109" s="82"/>
      <c r="AR109" s="82"/>
      <c r="AS109" s="82"/>
      <c r="AT109" s="82"/>
      <c r="AU109" s="82"/>
      <c r="AV109" s="82"/>
      <c r="AW109" s="82"/>
      <c r="AX109" s="82"/>
      <c r="AY109" s="82"/>
      <c r="AZ109" s="82"/>
      <c r="BA109" s="82"/>
      <c r="BB109" s="82"/>
      <c r="BC109" s="82"/>
      <c r="BD109" s="82"/>
      <c r="BE109" s="82"/>
      <c r="BF109" s="82"/>
      <c r="BG109" s="82"/>
      <c r="BH109" s="82"/>
    </row>
    <row r="110" spans="1:60" x14ac:dyDescent="0.25">
      <c r="A110" s="82"/>
      <c r="B110" s="82"/>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c r="AO110" s="82"/>
      <c r="AP110" s="82"/>
      <c r="AQ110" s="82"/>
      <c r="AR110" s="82"/>
      <c r="AS110" s="82"/>
      <c r="AT110" s="82"/>
      <c r="AU110" s="82"/>
      <c r="AV110" s="82"/>
      <c r="AW110" s="82"/>
      <c r="AX110" s="82"/>
      <c r="AY110" s="82"/>
      <c r="AZ110" s="82"/>
      <c r="BA110" s="82"/>
      <c r="BB110" s="82"/>
      <c r="BC110" s="82"/>
      <c r="BD110" s="82"/>
      <c r="BE110" s="82"/>
      <c r="BF110" s="82"/>
      <c r="BG110" s="82"/>
      <c r="BH110" s="82"/>
    </row>
    <row r="111" spans="1:60" x14ac:dyDescent="0.25">
      <c r="A111" s="82"/>
      <c r="B111" s="82"/>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c r="AO111" s="82"/>
      <c r="AP111" s="82"/>
      <c r="AQ111" s="82"/>
      <c r="AR111" s="82"/>
      <c r="AS111" s="82"/>
      <c r="AT111" s="82"/>
      <c r="AU111" s="82"/>
      <c r="AV111" s="82"/>
      <c r="AW111" s="82"/>
      <c r="AX111" s="82"/>
      <c r="AY111" s="82"/>
      <c r="AZ111" s="82"/>
      <c r="BA111" s="82"/>
      <c r="BB111" s="82"/>
      <c r="BC111" s="82"/>
      <c r="BD111" s="82"/>
      <c r="BE111" s="82"/>
      <c r="BF111" s="82"/>
      <c r="BG111" s="82"/>
      <c r="BH111" s="82"/>
    </row>
    <row r="112" spans="1:60" x14ac:dyDescent="0.25">
      <c r="A112" s="82"/>
      <c r="B112" s="82"/>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c r="AQ112" s="82"/>
      <c r="AR112" s="82"/>
      <c r="AS112" s="82"/>
      <c r="AT112" s="82"/>
      <c r="AU112" s="82"/>
      <c r="AV112" s="82"/>
      <c r="AW112" s="82"/>
      <c r="AX112" s="82"/>
      <c r="AY112" s="82"/>
      <c r="AZ112" s="82"/>
      <c r="BA112" s="82"/>
      <c r="BB112" s="82"/>
      <c r="BC112" s="82"/>
      <c r="BD112" s="82"/>
      <c r="BE112" s="82"/>
      <c r="BF112" s="82"/>
      <c r="BG112" s="82"/>
      <c r="BH112" s="82"/>
    </row>
    <row r="113" spans="1:60" x14ac:dyDescent="0.25">
      <c r="A113" s="82"/>
      <c r="B113" s="82"/>
      <c r="C113" s="82"/>
      <c r="D113" s="82"/>
      <c r="E113" s="82"/>
      <c r="F113" s="82"/>
      <c r="G113" s="82"/>
      <c r="H113" s="82"/>
      <c r="I113" s="82"/>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c r="AO113" s="82"/>
      <c r="AP113" s="82"/>
      <c r="AQ113" s="82"/>
      <c r="AR113" s="82"/>
      <c r="AS113" s="82"/>
      <c r="AT113" s="82"/>
      <c r="AU113" s="82"/>
      <c r="AV113" s="82"/>
      <c r="AW113" s="82"/>
      <c r="AX113" s="82"/>
      <c r="AY113" s="82"/>
      <c r="AZ113" s="82"/>
      <c r="BA113" s="82"/>
      <c r="BB113" s="82"/>
      <c r="BC113" s="82"/>
      <c r="BD113" s="82"/>
      <c r="BE113" s="82"/>
      <c r="BF113" s="82"/>
      <c r="BG113" s="82"/>
      <c r="BH113" s="82"/>
    </row>
    <row r="114" spans="1:60" x14ac:dyDescent="0.25">
      <c r="A114" s="82"/>
      <c r="B114" s="82"/>
      <c r="C114" s="82"/>
      <c r="D114" s="82"/>
      <c r="E114" s="82"/>
      <c r="F114" s="82"/>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c r="AO114" s="82"/>
      <c r="AP114" s="82"/>
      <c r="AQ114" s="82"/>
      <c r="AR114" s="82"/>
      <c r="AS114" s="82"/>
      <c r="AT114" s="82"/>
      <c r="AU114" s="82"/>
      <c r="AV114" s="82"/>
      <c r="AW114" s="82"/>
      <c r="AX114" s="82"/>
      <c r="AY114" s="82"/>
      <c r="AZ114" s="82"/>
      <c r="BA114" s="82"/>
      <c r="BB114" s="82"/>
      <c r="BC114" s="82"/>
      <c r="BD114" s="82"/>
      <c r="BE114" s="82"/>
      <c r="BF114" s="82"/>
      <c r="BG114" s="82"/>
      <c r="BH114" s="82"/>
    </row>
    <row r="115" spans="1:60" x14ac:dyDescent="0.25">
      <c r="A115" s="82"/>
      <c r="B115" s="82"/>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c r="AO115" s="82"/>
      <c r="AP115" s="82"/>
      <c r="AQ115" s="82"/>
      <c r="AR115" s="82"/>
      <c r="AS115" s="82"/>
      <c r="AT115" s="82"/>
      <c r="AU115" s="82"/>
      <c r="AV115" s="82"/>
      <c r="AW115" s="82"/>
      <c r="AX115" s="82"/>
      <c r="AY115" s="82"/>
      <c r="AZ115" s="82"/>
      <c r="BA115" s="82"/>
      <c r="BB115" s="82"/>
      <c r="BC115" s="82"/>
      <c r="BD115" s="82"/>
      <c r="BE115" s="82"/>
      <c r="BF115" s="82"/>
      <c r="BG115" s="82"/>
      <c r="BH115" s="82"/>
    </row>
    <row r="116" spans="1:60" x14ac:dyDescent="0.25">
      <c r="A116" s="82"/>
      <c r="B116" s="82"/>
      <c r="C116" s="82"/>
      <c r="D116" s="82"/>
      <c r="E116" s="82"/>
      <c r="F116" s="82"/>
      <c r="G116" s="82"/>
      <c r="H116" s="82"/>
      <c r="I116" s="82"/>
      <c r="J116" s="82"/>
      <c r="K116" s="82"/>
      <c r="L116" s="82"/>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c r="AO116" s="82"/>
      <c r="AP116" s="82"/>
      <c r="AQ116" s="82"/>
      <c r="AR116" s="82"/>
      <c r="AS116" s="82"/>
      <c r="AT116" s="82"/>
      <c r="AU116" s="82"/>
      <c r="AV116" s="82"/>
      <c r="AW116" s="82"/>
      <c r="AX116" s="82"/>
      <c r="AY116" s="82"/>
      <c r="AZ116" s="82"/>
      <c r="BA116" s="82"/>
      <c r="BB116" s="82"/>
      <c r="BC116" s="82"/>
      <c r="BD116" s="82"/>
      <c r="BE116" s="82"/>
      <c r="BF116" s="82"/>
      <c r="BG116" s="82"/>
      <c r="BH116" s="82"/>
    </row>
    <row r="117" spans="1:60" x14ac:dyDescent="0.25">
      <c r="A117" s="82"/>
      <c r="B117" s="82"/>
      <c r="C117" s="82"/>
      <c r="D117" s="82"/>
      <c r="E117" s="82"/>
      <c r="F117" s="82"/>
      <c r="G117" s="82"/>
      <c r="H117" s="82"/>
      <c r="I117" s="82"/>
      <c r="J117" s="82"/>
      <c r="K117" s="82"/>
      <c r="L117" s="82"/>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c r="AO117" s="82"/>
      <c r="AP117" s="82"/>
      <c r="AQ117" s="82"/>
      <c r="AR117" s="82"/>
      <c r="AS117" s="82"/>
      <c r="AT117" s="82"/>
      <c r="AU117" s="82"/>
      <c r="AV117" s="82"/>
      <c r="AW117" s="82"/>
      <c r="AX117" s="82"/>
      <c r="AY117" s="82"/>
      <c r="AZ117" s="82"/>
      <c r="BA117" s="82"/>
      <c r="BB117" s="82"/>
      <c r="BC117" s="82"/>
      <c r="BD117" s="82"/>
      <c r="BE117" s="82"/>
      <c r="BF117" s="82"/>
      <c r="BG117" s="82"/>
      <c r="BH117" s="82"/>
    </row>
    <row r="118" spans="1:60" x14ac:dyDescent="0.25">
      <c r="A118" s="82"/>
      <c r="B118" s="82"/>
      <c r="C118" s="82"/>
      <c r="D118" s="82"/>
      <c r="E118" s="82"/>
      <c r="F118" s="82"/>
      <c r="G118" s="82"/>
      <c r="H118" s="82"/>
      <c r="I118" s="82"/>
      <c r="J118" s="82"/>
      <c r="K118" s="82"/>
      <c r="L118" s="82"/>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c r="AO118" s="82"/>
      <c r="AP118" s="82"/>
      <c r="AQ118" s="82"/>
      <c r="AR118" s="82"/>
      <c r="AS118" s="82"/>
      <c r="AT118" s="82"/>
      <c r="AU118" s="82"/>
      <c r="AV118" s="82"/>
      <c r="AW118" s="82"/>
      <c r="AX118" s="82"/>
      <c r="AY118" s="82"/>
      <c r="AZ118" s="82"/>
      <c r="BA118" s="82"/>
      <c r="BB118" s="82"/>
      <c r="BC118" s="82"/>
      <c r="BD118" s="82"/>
      <c r="BE118" s="82"/>
      <c r="BF118" s="82"/>
      <c r="BG118" s="82"/>
      <c r="BH118" s="82"/>
    </row>
    <row r="119" spans="1:60" x14ac:dyDescent="0.25">
      <c r="A119" s="82"/>
      <c r="B119" s="82"/>
      <c r="C119" s="82"/>
      <c r="D119" s="82"/>
      <c r="E119" s="82"/>
      <c r="F119" s="82"/>
      <c r="G119" s="82"/>
      <c r="H119" s="82"/>
      <c r="I119" s="82"/>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c r="AO119" s="82"/>
      <c r="AP119" s="82"/>
      <c r="AQ119" s="82"/>
      <c r="AR119" s="82"/>
      <c r="AS119" s="82"/>
      <c r="AT119" s="82"/>
      <c r="AU119" s="82"/>
      <c r="AV119" s="82"/>
      <c r="AW119" s="82"/>
      <c r="AX119" s="82"/>
      <c r="AY119" s="82"/>
      <c r="AZ119" s="82"/>
      <c r="BA119" s="82"/>
      <c r="BB119" s="82"/>
      <c r="BC119" s="82"/>
      <c r="BD119" s="82"/>
      <c r="BE119" s="82"/>
      <c r="BF119" s="82"/>
      <c r="BG119" s="82"/>
      <c r="BH119" s="82"/>
    </row>
    <row r="120" spans="1:60" x14ac:dyDescent="0.25">
      <c r="A120" s="82"/>
      <c r="B120" s="82"/>
      <c r="C120" s="82"/>
      <c r="D120" s="82"/>
      <c r="E120" s="82"/>
      <c r="F120" s="82"/>
      <c r="G120" s="82"/>
      <c r="H120" s="82"/>
      <c r="I120" s="82"/>
      <c r="J120" s="82"/>
      <c r="K120" s="82"/>
      <c r="L120" s="82"/>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c r="AO120" s="82"/>
      <c r="AP120" s="82"/>
      <c r="AQ120" s="82"/>
      <c r="AR120" s="82"/>
      <c r="AS120" s="82"/>
      <c r="AT120" s="82"/>
      <c r="AU120" s="82"/>
      <c r="AV120" s="82"/>
      <c r="AW120" s="82"/>
      <c r="AX120" s="82"/>
      <c r="AY120" s="82"/>
      <c r="AZ120" s="82"/>
      <c r="BA120" s="82"/>
      <c r="BB120" s="82"/>
      <c r="BC120" s="82"/>
      <c r="BD120" s="82"/>
      <c r="BE120" s="82"/>
      <c r="BF120" s="82"/>
      <c r="BG120" s="82"/>
      <c r="BH120" s="82"/>
    </row>
    <row r="121" spans="1:60" x14ac:dyDescent="0.25">
      <c r="A121" s="82"/>
      <c r="B121" s="82"/>
      <c r="C121" s="82"/>
      <c r="D121" s="82"/>
      <c r="E121" s="82"/>
      <c r="F121" s="82"/>
      <c r="G121" s="82"/>
      <c r="H121" s="82"/>
      <c r="I121" s="82"/>
      <c r="J121" s="82"/>
      <c r="K121" s="82"/>
      <c r="L121" s="82"/>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c r="AO121" s="82"/>
      <c r="AP121" s="82"/>
      <c r="AQ121" s="82"/>
      <c r="AR121" s="82"/>
      <c r="AS121" s="82"/>
      <c r="AT121" s="82"/>
      <c r="AU121" s="82"/>
      <c r="AV121" s="82"/>
      <c r="AW121" s="82"/>
      <c r="AX121" s="82"/>
      <c r="AY121" s="82"/>
      <c r="AZ121" s="82"/>
      <c r="BA121" s="82"/>
      <c r="BB121" s="82"/>
      <c r="BC121" s="82"/>
      <c r="BD121" s="82"/>
      <c r="BE121" s="82"/>
      <c r="BF121" s="82"/>
      <c r="BG121" s="82"/>
      <c r="BH121" s="82"/>
    </row>
    <row r="122" spans="1:60" x14ac:dyDescent="0.25">
      <c r="A122" s="82"/>
      <c r="B122" s="82"/>
      <c r="C122" s="82"/>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c r="AR122" s="82"/>
      <c r="AS122" s="82"/>
      <c r="AT122" s="82"/>
      <c r="AU122" s="82"/>
      <c r="AV122" s="82"/>
      <c r="AW122" s="82"/>
      <c r="AX122" s="82"/>
      <c r="AY122" s="82"/>
      <c r="AZ122" s="82"/>
      <c r="BA122" s="82"/>
      <c r="BB122" s="82"/>
      <c r="BC122" s="82"/>
      <c r="BD122" s="82"/>
      <c r="BE122" s="82"/>
      <c r="BF122" s="82"/>
      <c r="BG122" s="82"/>
      <c r="BH122" s="82"/>
    </row>
    <row r="123" spans="1:60" x14ac:dyDescent="0.25">
      <c r="A123" s="82"/>
      <c r="B123" s="82"/>
      <c r="C123" s="82"/>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c r="AR123" s="82"/>
      <c r="AS123" s="82"/>
      <c r="AT123" s="82"/>
      <c r="AU123" s="82"/>
      <c r="AV123" s="82"/>
      <c r="AW123" s="82"/>
      <c r="AX123" s="82"/>
      <c r="AY123" s="82"/>
      <c r="AZ123" s="82"/>
      <c r="BA123" s="82"/>
      <c r="BB123" s="82"/>
      <c r="BC123" s="82"/>
      <c r="BD123" s="82"/>
      <c r="BE123" s="82"/>
      <c r="BF123" s="82"/>
      <c r="BG123" s="82"/>
      <c r="BH123" s="82"/>
    </row>
    <row r="124" spans="1:60" x14ac:dyDescent="0.25">
      <c r="A124" s="82"/>
      <c r="B124" s="82"/>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c r="AR124" s="82"/>
      <c r="AS124" s="82"/>
      <c r="AT124" s="82"/>
      <c r="AU124" s="82"/>
      <c r="AV124" s="82"/>
      <c r="AW124" s="82"/>
      <c r="AX124" s="82"/>
      <c r="AY124" s="82"/>
      <c r="AZ124" s="82"/>
      <c r="BA124" s="82"/>
      <c r="BB124" s="82"/>
      <c r="BC124" s="82"/>
      <c r="BD124" s="82"/>
      <c r="BE124" s="82"/>
      <c r="BF124" s="82"/>
      <c r="BG124" s="82"/>
      <c r="BH124" s="82"/>
    </row>
    <row r="125" spans="1:60" x14ac:dyDescent="0.25">
      <c r="A125" s="82"/>
      <c r="B125" s="82"/>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c r="AR125" s="82"/>
      <c r="AS125" s="82"/>
      <c r="AT125" s="82"/>
      <c r="AU125" s="82"/>
      <c r="AV125" s="82"/>
      <c r="AW125" s="82"/>
      <c r="AX125" s="82"/>
      <c r="AY125" s="82"/>
      <c r="AZ125" s="82"/>
      <c r="BA125" s="82"/>
      <c r="BB125" s="82"/>
      <c r="BC125" s="82"/>
      <c r="BD125" s="82"/>
      <c r="BE125" s="82"/>
      <c r="BF125" s="82"/>
      <c r="BG125" s="82"/>
      <c r="BH125" s="82"/>
    </row>
    <row r="126" spans="1:60" x14ac:dyDescent="0.25">
      <c r="A126" s="82"/>
      <c r="B126" s="82"/>
      <c r="C126" s="82"/>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c r="AO126" s="82"/>
      <c r="AP126" s="82"/>
      <c r="AQ126" s="82"/>
      <c r="AR126" s="82"/>
      <c r="AS126" s="82"/>
      <c r="AT126" s="82"/>
      <c r="AU126" s="82"/>
      <c r="AV126" s="82"/>
      <c r="AW126" s="82"/>
      <c r="AX126" s="82"/>
      <c r="AY126" s="82"/>
      <c r="AZ126" s="82"/>
      <c r="BA126" s="82"/>
      <c r="BB126" s="82"/>
      <c r="BC126" s="82"/>
      <c r="BD126" s="82"/>
      <c r="BE126" s="82"/>
      <c r="BF126" s="82"/>
      <c r="BG126" s="82"/>
      <c r="BH126" s="82"/>
    </row>
    <row r="127" spans="1:60" x14ac:dyDescent="0.25">
      <c r="A127" s="82"/>
      <c r="B127" s="82"/>
      <c r="C127" s="82"/>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82"/>
      <c r="AR127" s="82"/>
      <c r="AS127" s="82"/>
      <c r="AT127" s="82"/>
      <c r="AU127" s="82"/>
      <c r="AV127" s="82"/>
      <c r="AW127" s="82"/>
      <c r="AX127" s="82"/>
      <c r="AY127" s="82"/>
      <c r="AZ127" s="82"/>
      <c r="BA127" s="82"/>
      <c r="BB127" s="82"/>
      <c r="BC127" s="82"/>
      <c r="BD127" s="82"/>
      <c r="BE127" s="82"/>
      <c r="BF127" s="82"/>
      <c r="BG127" s="82"/>
      <c r="BH127" s="82"/>
    </row>
    <row r="128" spans="1:60" x14ac:dyDescent="0.25">
      <c r="A128" s="82"/>
      <c r="B128" s="82"/>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2"/>
      <c r="AY128" s="82"/>
      <c r="AZ128" s="82"/>
      <c r="BA128" s="82"/>
      <c r="BB128" s="82"/>
      <c r="BC128" s="82"/>
      <c r="BD128" s="82"/>
      <c r="BE128" s="82"/>
      <c r="BF128" s="82"/>
      <c r="BG128" s="82"/>
      <c r="BH128" s="82"/>
    </row>
    <row r="129" spans="1:60" x14ac:dyDescent="0.25">
      <c r="A129" s="82"/>
      <c r="B129" s="82"/>
      <c r="C129" s="82"/>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c r="AY129" s="82"/>
      <c r="AZ129" s="82"/>
      <c r="BA129" s="82"/>
      <c r="BB129" s="82"/>
      <c r="BC129" s="82"/>
      <c r="BD129" s="82"/>
      <c r="BE129" s="82"/>
      <c r="BF129" s="82"/>
      <c r="BG129" s="82"/>
      <c r="BH129" s="82"/>
    </row>
    <row r="130" spans="1:60" x14ac:dyDescent="0.25">
      <c r="A130" s="82"/>
      <c r="B130" s="82"/>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c r="AY130" s="82"/>
      <c r="AZ130" s="82"/>
      <c r="BA130" s="82"/>
      <c r="BB130" s="82"/>
      <c r="BC130" s="82"/>
      <c r="BD130" s="82"/>
      <c r="BE130" s="82"/>
      <c r="BF130" s="82"/>
      <c r="BG130" s="82"/>
      <c r="BH130" s="82"/>
    </row>
    <row r="131" spans="1:60" x14ac:dyDescent="0.25">
      <c r="A131" s="82"/>
      <c r="B131" s="82"/>
      <c r="C131" s="82"/>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c r="AR131" s="82"/>
      <c r="AS131" s="82"/>
      <c r="AT131" s="82"/>
      <c r="AU131" s="82"/>
      <c r="AV131" s="82"/>
      <c r="AW131" s="82"/>
      <c r="AX131" s="82"/>
      <c r="AY131" s="82"/>
      <c r="AZ131" s="82"/>
      <c r="BA131" s="82"/>
      <c r="BB131" s="82"/>
      <c r="BC131" s="82"/>
      <c r="BD131" s="82"/>
      <c r="BE131" s="82"/>
      <c r="BF131" s="82"/>
      <c r="BG131" s="82"/>
      <c r="BH131" s="82"/>
    </row>
    <row r="132" spans="1:60" x14ac:dyDescent="0.25">
      <c r="A132" s="82"/>
      <c r="B132" s="82"/>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2"/>
      <c r="AS132" s="82"/>
      <c r="AT132" s="82"/>
      <c r="AU132" s="82"/>
      <c r="AV132" s="82"/>
      <c r="AW132" s="82"/>
      <c r="AX132" s="82"/>
      <c r="AY132" s="82"/>
      <c r="AZ132" s="82"/>
      <c r="BA132" s="82"/>
      <c r="BB132" s="82"/>
      <c r="BC132" s="82"/>
      <c r="BD132" s="82"/>
      <c r="BE132" s="82"/>
      <c r="BF132" s="82"/>
      <c r="BG132" s="82"/>
      <c r="BH132" s="82"/>
    </row>
    <row r="133" spans="1:60" x14ac:dyDescent="0.25">
      <c r="A133" s="82"/>
      <c r="B133" s="82"/>
      <c r="C133" s="82"/>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c r="AR133" s="82"/>
      <c r="AS133" s="82"/>
      <c r="AT133" s="82"/>
      <c r="AU133" s="82"/>
      <c r="AV133" s="82"/>
      <c r="AW133" s="82"/>
      <c r="AX133" s="82"/>
      <c r="AY133" s="82"/>
      <c r="AZ133" s="82"/>
      <c r="BA133" s="82"/>
      <c r="BB133" s="82"/>
      <c r="BC133" s="82"/>
      <c r="BD133" s="82"/>
      <c r="BE133" s="82"/>
      <c r="BF133" s="82"/>
      <c r="BG133" s="82"/>
      <c r="BH133" s="82"/>
    </row>
    <row r="134" spans="1:60" x14ac:dyDescent="0.25">
      <c r="A134" s="82"/>
      <c r="B134" s="82"/>
      <c r="C134" s="82"/>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c r="AR134" s="82"/>
      <c r="AS134" s="82"/>
      <c r="AT134" s="82"/>
      <c r="AU134" s="82"/>
      <c r="AV134" s="82"/>
      <c r="AW134" s="82"/>
      <c r="AX134" s="82"/>
      <c r="AY134" s="82"/>
      <c r="AZ134" s="82"/>
      <c r="BA134" s="82"/>
      <c r="BB134" s="82"/>
      <c r="BC134" s="82"/>
      <c r="BD134" s="82"/>
      <c r="BE134" s="82"/>
      <c r="BF134" s="82"/>
      <c r="BG134" s="82"/>
      <c r="BH134" s="82"/>
    </row>
    <row r="135" spans="1:60" x14ac:dyDescent="0.25">
      <c r="A135" s="82"/>
      <c r="B135" s="82"/>
      <c r="C135" s="82"/>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c r="AR135" s="82"/>
      <c r="AS135" s="82"/>
      <c r="AT135" s="82"/>
      <c r="AU135" s="82"/>
      <c r="AV135" s="82"/>
      <c r="AW135" s="82"/>
      <c r="AX135" s="82"/>
      <c r="AY135" s="82"/>
      <c r="AZ135" s="82"/>
      <c r="BA135" s="82"/>
      <c r="BB135" s="82"/>
      <c r="BC135" s="82"/>
      <c r="BD135" s="82"/>
      <c r="BE135" s="82"/>
      <c r="BF135" s="82"/>
      <c r="BG135" s="82"/>
      <c r="BH135" s="82"/>
    </row>
    <row r="136" spans="1:60" x14ac:dyDescent="0.25">
      <c r="A136" s="82"/>
      <c r="B136" s="82"/>
      <c r="C136" s="82"/>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c r="AU136" s="82"/>
      <c r="AV136" s="82"/>
      <c r="AW136" s="82"/>
      <c r="AX136" s="82"/>
      <c r="AY136" s="82"/>
      <c r="AZ136" s="82"/>
      <c r="BA136" s="82"/>
      <c r="BB136" s="82"/>
      <c r="BC136" s="82"/>
      <c r="BD136" s="82"/>
      <c r="BE136" s="82"/>
      <c r="BF136" s="82"/>
      <c r="BG136" s="82"/>
      <c r="BH136" s="82"/>
    </row>
    <row r="137" spans="1:60" x14ac:dyDescent="0.25">
      <c r="A137" s="82"/>
      <c r="B137" s="82"/>
      <c r="C137" s="82"/>
      <c r="D137" s="82"/>
      <c r="E137" s="82"/>
      <c r="F137" s="82"/>
      <c r="G137" s="82"/>
      <c r="H137" s="82"/>
      <c r="I137" s="82"/>
      <c r="J137" s="82"/>
      <c r="K137" s="82"/>
      <c r="L137" s="82"/>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c r="AO137" s="82"/>
      <c r="AP137" s="82"/>
      <c r="AQ137" s="82"/>
      <c r="AR137" s="82"/>
      <c r="AS137" s="82"/>
      <c r="AT137" s="82"/>
      <c r="AU137" s="82"/>
      <c r="AV137" s="82"/>
      <c r="AW137" s="82"/>
      <c r="AX137" s="82"/>
      <c r="AY137" s="82"/>
      <c r="AZ137" s="82"/>
      <c r="BA137" s="82"/>
      <c r="BB137" s="82"/>
      <c r="BC137" s="82"/>
      <c r="BD137" s="82"/>
      <c r="BE137" s="82"/>
      <c r="BF137" s="82"/>
      <c r="BG137" s="82"/>
      <c r="BH137" s="82"/>
    </row>
    <row r="138" spans="1:60" x14ac:dyDescent="0.25">
      <c r="A138" s="82"/>
      <c r="B138" s="82"/>
      <c r="C138" s="82"/>
      <c r="D138" s="82"/>
      <c r="E138" s="82"/>
      <c r="F138" s="82"/>
      <c r="G138" s="82"/>
      <c r="H138" s="82"/>
      <c r="I138" s="82"/>
      <c r="J138" s="82"/>
      <c r="K138" s="82"/>
      <c r="L138" s="82"/>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2"/>
      <c r="AO138" s="82"/>
      <c r="AP138" s="82"/>
      <c r="AQ138" s="82"/>
      <c r="AR138" s="82"/>
      <c r="AS138" s="82"/>
      <c r="AT138" s="82"/>
      <c r="AU138" s="82"/>
      <c r="AV138" s="82"/>
      <c r="AW138" s="82"/>
      <c r="AX138" s="82"/>
      <c r="AY138" s="82"/>
      <c r="AZ138" s="82"/>
      <c r="BA138" s="82"/>
      <c r="BB138" s="82"/>
      <c r="BC138" s="82"/>
      <c r="BD138" s="82"/>
      <c r="BE138" s="82"/>
      <c r="BF138" s="82"/>
      <c r="BG138" s="82"/>
      <c r="BH138" s="82"/>
    </row>
    <row r="139" spans="1:60" x14ac:dyDescent="0.25">
      <c r="A139" s="82"/>
      <c r="B139" s="82"/>
      <c r="C139" s="82"/>
      <c r="D139" s="82"/>
      <c r="E139" s="82"/>
      <c r="F139" s="82"/>
      <c r="G139" s="82"/>
      <c r="H139" s="82"/>
      <c r="I139" s="82"/>
      <c r="J139" s="82"/>
      <c r="K139" s="82"/>
      <c r="L139" s="82"/>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c r="AO139" s="82"/>
      <c r="AP139" s="82"/>
      <c r="AQ139" s="82"/>
      <c r="AR139" s="82"/>
      <c r="AS139" s="82"/>
      <c r="AT139" s="82"/>
      <c r="AU139" s="82"/>
      <c r="AV139" s="82"/>
      <c r="AW139" s="82"/>
      <c r="AX139" s="82"/>
      <c r="AY139" s="82"/>
      <c r="AZ139" s="82"/>
      <c r="BA139" s="82"/>
      <c r="BB139" s="82"/>
      <c r="BC139" s="82"/>
      <c r="BD139" s="82"/>
      <c r="BE139" s="82"/>
      <c r="BF139" s="82"/>
      <c r="BG139" s="82"/>
      <c r="BH139" s="82"/>
    </row>
    <row r="140" spans="1:60" x14ac:dyDescent="0.25">
      <c r="A140" s="82"/>
      <c r="B140" s="82"/>
      <c r="C140" s="82"/>
      <c r="D140" s="82"/>
      <c r="E140" s="82"/>
      <c r="F140" s="82"/>
      <c r="G140" s="82"/>
      <c r="H140" s="82"/>
      <c r="I140" s="82"/>
      <c r="J140" s="82"/>
      <c r="K140" s="82"/>
      <c r="L140" s="82"/>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c r="AO140" s="82"/>
      <c r="AP140" s="82"/>
      <c r="AQ140" s="82"/>
      <c r="AR140" s="82"/>
      <c r="AS140" s="82"/>
      <c r="AT140" s="82"/>
      <c r="AU140" s="82"/>
      <c r="AV140" s="82"/>
      <c r="AW140" s="82"/>
      <c r="AX140" s="82"/>
      <c r="AY140" s="82"/>
      <c r="AZ140" s="82"/>
      <c r="BA140" s="82"/>
      <c r="BB140" s="82"/>
      <c r="BC140" s="82"/>
      <c r="BD140" s="82"/>
      <c r="BE140" s="82"/>
      <c r="BF140" s="82"/>
      <c r="BG140" s="82"/>
      <c r="BH140" s="82"/>
    </row>
    <row r="141" spans="1:60" x14ac:dyDescent="0.25">
      <c r="A141" s="82"/>
      <c r="B141" s="82"/>
      <c r="C141" s="82"/>
      <c r="D141" s="82"/>
      <c r="E141" s="82"/>
      <c r="F141" s="82"/>
      <c r="G141" s="82"/>
      <c r="H141" s="82"/>
      <c r="I141" s="82"/>
      <c r="J141" s="82"/>
      <c r="K141" s="82"/>
      <c r="L141" s="82"/>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c r="AO141" s="82"/>
      <c r="AP141" s="82"/>
      <c r="AQ141" s="82"/>
      <c r="AR141" s="82"/>
      <c r="AS141" s="82"/>
      <c r="AT141" s="82"/>
      <c r="AU141" s="82"/>
      <c r="AV141" s="82"/>
      <c r="AW141" s="82"/>
      <c r="AX141" s="82"/>
      <c r="AY141" s="82"/>
      <c r="AZ141" s="82"/>
      <c r="BA141" s="82"/>
      <c r="BB141" s="82"/>
      <c r="BC141" s="82"/>
      <c r="BD141" s="82"/>
      <c r="BE141" s="82"/>
      <c r="BF141" s="82"/>
      <c r="BG141" s="82"/>
      <c r="BH141" s="82"/>
    </row>
    <row r="142" spans="1:60" x14ac:dyDescent="0.25">
      <c r="A142" s="82"/>
      <c r="B142" s="82"/>
      <c r="C142" s="82"/>
      <c r="D142" s="82"/>
      <c r="E142" s="82"/>
      <c r="F142" s="82"/>
      <c r="G142" s="82"/>
      <c r="H142" s="82"/>
      <c r="I142" s="82"/>
      <c r="J142" s="82"/>
      <c r="K142" s="82"/>
      <c r="L142" s="82"/>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c r="AO142" s="82"/>
      <c r="AP142" s="82"/>
      <c r="AQ142" s="82"/>
      <c r="AR142" s="82"/>
      <c r="AS142" s="82"/>
      <c r="AT142" s="82"/>
      <c r="AU142" s="82"/>
      <c r="AV142" s="82"/>
      <c r="AW142" s="82"/>
      <c r="AX142" s="82"/>
      <c r="AY142" s="82"/>
      <c r="AZ142" s="82"/>
      <c r="BA142" s="82"/>
      <c r="BB142" s="82"/>
      <c r="BC142" s="82"/>
      <c r="BD142" s="82"/>
      <c r="BE142" s="82"/>
      <c r="BF142" s="82"/>
      <c r="BG142" s="82"/>
      <c r="BH142" s="82"/>
    </row>
    <row r="143" spans="1:60" x14ac:dyDescent="0.25">
      <c r="A143" s="82"/>
      <c r="B143" s="82"/>
      <c r="C143" s="82"/>
      <c r="D143" s="82"/>
      <c r="E143" s="82"/>
      <c r="F143" s="82"/>
      <c r="G143" s="82"/>
      <c r="H143" s="82"/>
      <c r="I143" s="82"/>
      <c r="J143" s="82"/>
      <c r="K143" s="82"/>
      <c r="L143" s="82"/>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c r="AO143" s="82"/>
      <c r="AP143" s="82"/>
      <c r="AQ143" s="82"/>
      <c r="AR143" s="82"/>
      <c r="AS143" s="82"/>
      <c r="AT143" s="82"/>
      <c r="AU143" s="82"/>
      <c r="AV143" s="82"/>
      <c r="AW143" s="82"/>
      <c r="AX143" s="82"/>
      <c r="AY143" s="82"/>
      <c r="AZ143" s="82"/>
      <c r="BA143" s="82"/>
      <c r="BB143" s="82"/>
      <c r="BC143" s="82"/>
      <c r="BD143" s="82"/>
      <c r="BE143" s="82"/>
      <c r="BF143" s="82"/>
      <c r="BG143" s="82"/>
      <c r="BH143" s="82"/>
    </row>
    <row r="144" spans="1:60" x14ac:dyDescent="0.25">
      <c r="A144" s="82"/>
      <c r="B144" s="82"/>
      <c r="C144" s="82"/>
      <c r="D144" s="82"/>
      <c r="E144" s="82"/>
      <c r="F144" s="82"/>
      <c r="G144" s="82"/>
      <c r="H144" s="82"/>
      <c r="I144" s="82"/>
      <c r="J144" s="82"/>
      <c r="K144" s="82"/>
      <c r="L144" s="82"/>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c r="AO144" s="82"/>
      <c r="AP144" s="82"/>
      <c r="AQ144" s="82"/>
      <c r="AR144" s="82"/>
      <c r="AS144" s="82"/>
      <c r="AT144" s="82"/>
      <c r="AU144" s="82"/>
      <c r="AV144" s="82"/>
      <c r="AW144" s="82"/>
      <c r="AX144" s="82"/>
      <c r="AY144" s="82"/>
      <c r="AZ144" s="82"/>
      <c r="BA144" s="82"/>
      <c r="BB144" s="82"/>
      <c r="BC144" s="82"/>
      <c r="BD144" s="82"/>
      <c r="BE144" s="82"/>
      <c r="BF144" s="82"/>
      <c r="BG144" s="82"/>
      <c r="BH144" s="82"/>
    </row>
    <row r="145" spans="1:60" x14ac:dyDescent="0.25">
      <c r="A145" s="82"/>
      <c r="B145" s="82"/>
      <c r="C145" s="82"/>
      <c r="D145" s="82"/>
      <c r="E145" s="82"/>
      <c r="F145" s="82"/>
      <c r="G145" s="82"/>
      <c r="H145" s="82"/>
      <c r="I145" s="82"/>
      <c r="J145" s="82"/>
      <c r="K145" s="82"/>
      <c r="L145" s="82"/>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c r="AO145" s="82"/>
      <c r="AP145" s="82"/>
      <c r="AQ145" s="82"/>
      <c r="AR145" s="82"/>
      <c r="AS145" s="82"/>
      <c r="AT145" s="82"/>
      <c r="AU145" s="82"/>
      <c r="AV145" s="82"/>
      <c r="AW145" s="82"/>
      <c r="AX145" s="82"/>
      <c r="AY145" s="82"/>
      <c r="AZ145" s="82"/>
      <c r="BA145" s="82"/>
      <c r="BB145" s="82"/>
      <c r="BC145" s="82"/>
      <c r="BD145" s="82"/>
      <c r="BE145" s="82"/>
      <c r="BF145" s="82"/>
      <c r="BG145" s="82"/>
      <c r="BH145" s="82"/>
    </row>
    <row r="146" spans="1:60" x14ac:dyDescent="0.25">
      <c r="A146" s="82"/>
      <c r="B146" s="82"/>
      <c r="C146" s="82"/>
      <c r="D146" s="82"/>
      <c r="E146" s="82"/>
      <c r="F146" s="82"/>
      <c r="G146" s="82"/>
      <c r="H146" s="82"/>
      <c r="I146" s="82"/>
      <c r="J146" s="82"/>
      <c r="K146" s="82"/>
      <c r="L146" s="82"/>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c r="AO146" s="82"/>
      <c r="AP146" s="82"/>
      <c r="AQ146" s="82"/>
      <c r="AR146" s="82"/>
      <c r="AS146" s="82"/>
      <c r="AT146" s="82"/>
      <c r="AU146" s="82"/>
      <c r="AV146" s="82"/>
      <c r="AW146" s="82"/>
      <c r="AX146" s="82"/>
      <c r="AY146" s="82"/>
      <c r="AZ146" s="82"/>
      <c r="BA146" s="82"/>
      <c r="BB146" s="82"/>
      <c r="BC146" s="82"/>
      <c r="BD146" s="82"/>
      <c r="BE146" s="82"/>
      <c r="BF146" s="82"/>
      <c r="BG146" s="82"/>
      <c r="BH146" s="82"/>
    </row>
    <row r="147" spans="1:60" x14ac:dyDescent="0.25">
      <c r="A147" s="82"/>
      <c r="B147" s="82"/>
      <c r="C147" s="82"/>
      <c r="D147" s="82"/>
      <c r="E147" s="82"/>
      <c r="F147" s="82"/>
      <c r="G147" s="82"/>
      <c r="H147" s="82"/>
      <c r="I147" s="82"/>
      <c r="J147" s="82"/>
      <c r="K147" s="82"/>
      <c r="L147" s="82"/>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c r="AO147" s="82"/>
      <c r="AP147" s="82"/>
      <c r="AQ147" s="82"/>
      <c r="AR147" s="82"/>
      <c r="AS147" s="82"/>
      <c r="AT147" s="82"/>
      <c r="AU147" s="82"/>
      <c r="AV147" s="82"/>
      <c r="AW147" s="82"/>
      <c r="AX147" s="82"/>
      <c r="AY147" s="82"/>
      <c r="AZ147" s="82"/>
      <c r="BA147" s="82"/>
      <c r="BB147" s="82"/>
      <c r="BC147" s="82"/>
      <c r="BD147" s="82"/>
      <c r="BE147" s="82"/>
      <c r="BF147" s="82"/>
      <c r="BG147" s="82"/>
      <c r="BH147" s="82"/>
    </row>
    <row r="148" spans="1:60" x14ac:dyDescent="0.25">
      <c r="A148" s="82"/>
      <c r="B148" s="82"/>
      <c r="C148" s="82"/>
      <c r="D148" s="82"/>
      <c r="E148" s="82"/>
      <c r="F148" s="82"/>
      <c r="G148" s="82"/>
      <c r="H148" s="82"/>
      <c r="I148" s="82"/>
      <c r="J148" s="82"/>
      <c r="K148" s="82"/>
      <c r="L148" s="82"/>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c r="AO148" s="82"/>
      <c r="AP148" s="82"/>
      <c r="AQ148" s="82"/>
      <c r="AR148" s="82"/>
      <c r="AS148" s="82"/>
      <c r="AT148" s="82"/>
      <c r="AU148" s="82"/>
      <c r="AV148" s="82"/>
      <c r="AW148" s="82"/>
      <c r="AX148" s="82"/>
      <c r="AY148" s="82"/>
      <c r="AZ148" s="82"/>
      <c r="BA148" s="82"/>
      <c r="BB148" s="82"/>
      <c r="BC148" s="82"/>
      <c r="BD148" s="82"/>
      <c r="BE148" s="82"/>
      <c r="BF148" s="82"/>
      <c r="BG148" s="82"/>
      <c r="BH148" s="82"/>
    </row>
    <row r="149" spans="1:60" x14ac:dyDescent="0.25">
      <c r="A149" s="82"/>
      <c r="B149" s="82"/>
      <c r="C149" s="82"/>
      <c r="D149" s="82"/>
      <c r="E149" s="82"/>
      <c r="F149" s="82"/>
      <c r="G149" s="82"/>
      <c r="H149" s="82"/>
      <c r="I149" s="82"/>
      <c r="J149" s="82"/>
      <c r="K149" s="82"/>
      <c r="L149" s="82"/>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c r="AO149" s="82"/>
      <c r="AP149" s="82"/>
      <c r="AQ149" s="82"/>
      <c r="AR149" s="82"/>
      <c r="AS149" s="82"/>
      <c r="AT149" s="82"/>
      <c r="AU149" s="82"/>
      <c r="AV149" s="82"/>
      <c r="AW149" s="82"/>
      <c r="AX149" s="82"/>
      <c r="AY149" s="82"/>
      <c r="AZ149" s="82"/>
      <c r="BA149" s="82"/>
      <c r="BB149" s="82"/>
      <c r="BC149" s="82"/>
      <c r="BD149" s="82"/>
      <c r="BE149" s="82"/>
      <c r="BF149" s="82"/>
      <c r="BG149" s="82"/>
      <c r="BH149" s="82"/>
    </row>
    <row r="150" spans="1:60" x14ac:dyDescent="0.25">
      <c r="A150" s="82"/>
      <c r="B150" s="82"/>
      <c r="C150" s="82"/>
      <c r="D150" s="82"/>
      <c r="E150" s="82"/>
      <c r="F150" s="82"/>
      <c r="G150" s="82"/>
      <c r="H150" s="82"/>
      <c r="I150" s="82"/>
      <c r="J150" s="82"/>
      <c r="K150" s="82"/>
      <c r="L150" s="82"/>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c r="AO150" s="82"/>
      <c r="AP150" s="82"/>
      <c r="AQ150" s="82"/>
      <c r="AR150" s="82"/>
      <c r="AS150" s="82"/>
      <c r="AT150" s="82"/>
      <c r="AU150" s="82"/>
      <c r="AV150" s="82"/>
      <c r="AW150" s="82"/>
      <c r="AX150" s="82"/>
      <c r="AY150" s="82"/>
      <c r="AZ150" s="82"/>
      <c r="BA150" s="82"/>
      <c r="BB150" s="82"/>
      <c r="BC150" s="82"/>
      <c r="BD150" s="82"/>
      <c r="BE150" s="82"/>
      <c r="BF150" s="82"/>
      <c r="BG150" s="82"/>
      <c r="BH150" s="82"/>
    </row>
    <row r="151" spans="1:60" x14ac:dyDescent="0.25">
      <c r="A151" s="82"/>
      <c r="B151" s="82"/>
      <c r="C151" s="82"/>
      <c r="D151" s="82"/>
      <c r="E151" s="82"/>
      <c r="F151" s="82"/>
      <c r="G151" s="82"/>
      <c r="H151" s="82"/>
      <c r="I151" s="82"/>
      <c r="J151" s="82"/>
      <c r="K151" s="82"/>
      <c r="L151" s="82"/>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c r="AO151" s="82"/>
      <c r="AP151" s="82"/>
      <c r="AQ151" s="82"/>
      <c r="AR151" s="82"/>
      <c r="AS151" s="82"/>
      <c r="AT151" s="82"/>
      <c r="AU151" s="82"/>
      <c r="AV151" s="82"/>
      <c r="AW151" s="82"/>
      <c r="AX151" s="82"/>
      <c r="AY151" s="82"/>
      <c r="AZ151" s="82"/>
      <c r="BA151" s="82"/>
      <c r="BB151" s="82"/>
      <c r="BC151" s="82"/>
      <c r="BD151" s="82"/>
      <c r="BE151" s="82"/>
      <c r="BF151" s="82"/>
      <c r="BG151" s="82"/>
      <c r="BH151" s="82"/>
    </row>
    <row r="152" spans="1:60" x14ac:dyDescent="0.25">
      <c r="A152" s="82"/>
      <c r="B152" s="82"/>
      <c r="C152" s="82"/>
      <c r="D152" s="82"/>
      <c r="E152" s="82"/>
      <c r="F152" s="82"/>
      <c r="G152" s="82"/>
      <c r="H152" s="82"/>
      <c r="I152" s="82"/>
      <c r="J152" s="82"/>
      <c r="K152" s="82"/>
      <c r="L152" s="82"/>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c r="AO152" s="82"/>
      <c r="AP152" s="82"/>
      <c r="AQ152" s="82"/>
      <c r="AR152" s="82"/>
      <c r="AS152" s="82"/>
      <c r="AT152" s="82"/>
      <c r="AU152" s="82"/>
      <c r="AV152" s="82"/>
      <c r="AW152" s="82"/>
      <c r="AX152" s="82"/>
      <c r="AY152" s="82"/>
      <c r="AZ152" s="82"/>
      <c r="BA152" s="82"/>
      <c r="BB152" s="82"/>
      <c r="BC152" s="82"/>
      <c r="BD152" s="82"/>
      <c r="BE152" s="82"/>
      <c r="BF152" s="82"/>
      <c r="BG152" s="82"/>
      <c r="BH152" s="82"/>
    </row>
    <row r="153" spans="1:60" x14ac:dyDescent="0.25">
      <c r="A153" s="82"/>
      <c r="B153" s="82"/>
      <c r="C153" s="82"/>
      <c r="D153" s="82"/>
      <c r="E153" s="82"/>
      <c r="F153" s="82"/>
      <c r="G153" s="82"/>
      <c r="H153" s="82"/>
      <c r="I153" s="82"/>
      <c r="J153" s="82"/>
      <c r="K153" s="82"/>
      <c r="L153" s="82"/>
      <c r="M153" s="82"/>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2"/>
      <c r="AM153" s="82"/>
      <c r="AN153" s="82"/>
      <c r="AO153" s="82"/>
      <c r="AP153" s="82"/>
      <c r="AQ153" s="82"/>
      <c r="AR153" s="82"/>
      <c r="AS153" s="82"/>
      <c r="AT153" s="82"/>
      <c r="AU153" s="82"/>
      <c r="AV153" s="82"/>
      <c r="AW153" s="82"/>
      <c r="AX153" s="82"/>
      <c r="AY153" s="82"/>
      <c r="AZ153" s="82"/>
      <c r="BA153" s="82"/>
      <c r="BB153" s="82"/>
      <c r="BC153" s="82"/>
      <c r="BD153" s="82"/>
      <c r="BE153" s="82"/>
      <c r="BF153" s="82"/>
      <c r="BG153" s="82"/>
      <c r="BH153" s="82"/>
    </row>
    <row r="154" spans="1:60" x14ac:dyDescent="0.25">
      <c r="A154" s="82"/>
      <c r="B154" s="82"/>
      <c r="C154" s="82"/>
      <c r="D154" s="82"/>
      <c r="E154" s="82"/>
      <c r="F154" s="82"/>
      <c r="G154" s="82"/>
      <c r="H154" s="82"/>
      <c r="I154" s="82"/>
      <c r="J154" s="82"/>
      <c r="K154" s="82"/>
      <c r="L154" s="82"/>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c r="AO154" s="82"/>
      <c r="AP154" s="82"/>
      <c r="AQ154" s="82"/>
      <c r="AR154" s="82"/>
      <c r="AS154" s="82"/>
      <c r="AT154" s="82"/>
      <c r="AU154" s="82"/>
      <c r="AV154" s="82"/>
      <c r="AW154" s="82"/>
      <c r="AX154" s="82"/>
      <c r="AY154" s="82"/>
      <c r="AZ154" s="82"/>
      <c r="BA154" s="82"/>
      <c r="BB154" s="82"/>
      <c r="BC154" s="82"/>
      <c r="BD154" s="82"/>
      <c r="BE154" s="82"/>
      <c r="BF154" s="82"/>
      <c r="BG154" s="82"/>
      <c r="BH154" s="82"/>
    </row>
    <row r="155" spans="1:60" x14ac:dyDescent="0.25">
      <c r="A155" s="82"/>
      <c r="B155" s="82"/>
      <c r="C155" s="82"/>
      <c r="D155" s="82"/>
      <c r="E155" s="82"/>
      <c r="F155" s="82"/>
      <c r="G155" s="82"/>
      <c r="H155" s="82"/>
      <c r="I155" s="82"/>
      <c r="J155" s="82"/>
      <c r="K155" s="82"/>
      <c r="L155" s="82"/>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c r="AO155" s="82"/>
      <c r="AP155" s="82"/>
      <c r="AQ155" s="82"/>
      <c r="AR155" s="82"/>
      <c r="AS155" s="82"/>
      <c r="AT155" s="82"/>
      <c r="AU155" s="82"/>
      <c r="AV155" s="82"/>
      <c r="AW155" s="82"/>
      <c r="AX155" s="82"/>
      <c r="AY155" s="82"/>
      <c r="AZ155" s="82"/>
      <c r="BA155" s="82"/>
      <c r="BB155" s="82"/>
      <c r="BC155" s="82"/>
      <c r="BD155" s="82"/>
      <c r="BE155" s="82"/>
      <c r="BF155" s="82"/>
      <c r="BG155" s="82"/>
      <c r="BH155" s="82"/>
    </row>
    <row r="156" spans="1:60" x14ac:dyDescent="0.25">
      <c r="A156" s="82"/>
      <c r="B156" s="82"/>
      <c r="C156" s="82"/>
      <c r="D156" s="82"/>
      <c r="E156" s="82"/>
      <c r="F156" s="82"/>
      <c r="G156" s="82"/>
      <c r="H156" s="82"/>
      <c r="I156" s="82"/>
      <c r="J156" s="82"/>
      <c r="K156" s="82"/>
      <c r="L156" s="82"/>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c r="AL156" s="82"/>
      <c r="AM156" s="82"/>
      <c r="AN156" s="82"/>
      <c r="AO156" s="82"/>
      <c r="AP156" s="82"/>
      <c r="AQ156" s="82"/>
      <c r="AR156" s="82"/>
      <c r="AS156" s="82"/>
      <c r="AT156" s="82"/>
      <c r="AU156" s="82"/>
      <c r="AV156" s="82"/>
      <c r="AW156" s="82"/>
      <c r="AX156" s="82"/>
      <c r="AY156" s="82"/>
      <c r="AZ156" s="82"/>
      <c r="BA156" s="82"/>
      <c r="BB156" s="82"/>
      <c r="BC156" s="82"/>
      <c r="BD156" s="82"/>
      <c r="BE156" s="82"/>
      <c r="BF156" s="82"/>
      <c r="BG156" s="82"/>
      <c r="BH156" s="82"/>
    </row>
    <row r="157" spans="1:60" x14ac:dyDescent="0.25">
      <c r="A157" s="82"/>
      <c r="B157" s="82"/>
      <c r="C157" s="82"/>
      <c r="D157" s="82"/>
      <c r="E157" s="82"/>
      <c r="F157" s="82"/>
      <c r="G157" s="82"/>
      <c r="H157" s="82"/>
      <c r="I157" s="82"/>
      <c r="J157" s="82"/>
      <c r="K157" s="82"/>
      <c r="L157" s="82"/>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c r="AO157" s="82"/>
      <c r="AP157" s="82"/>
      <c r="AQ157" s="82"/>
      <c r="AR157" s="82"/>
      <c r="AS157" s="82"/>
      <c r="AT157" s="82"/>
      <c r="AU157" s="82"/>
      <c r="AV157" s="82"/>
      <c r="AW157" s="82"/>
      <c r="AX157" s="82"/>
      <c r="AY157" s="82"/>
      <c r="AZ157" s="82"/>
      <c r="BA157" s="82"/>
      <c r="BB157" s="82"/>
      <c r="BC157" s="82"/>
      <c r="BD157" s="82"/>
      <c r="BE157" s="82"/>
      <c r="BF157" s="82"/>
      <c r="BG157" s="82"/>
      <c r="BH157" s="82"/>
    </row>
    <row r="158" spans="1:60" x14ac:dyDescent="0.25">
      <c r="A158" s="82"/>
      <c r="B158" s="82"/>
      <c r="C158" s="82"/>
      <c r="D158" s="82"/>
      <c r="E158" s="82"/>
      <c r="F158" s="82"/>
      <c r="G158" s="82"/>
      <c r="H158" s="82"/>
      <c r="I158" s="82"/>
      <c r="J158" s="82"/>
      <c r="K158" s="82"/>
      <c r="L158" s="82"/>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c r="AO158" s="82"/>
      <c r="AP158" s="82"/>
      <c r="AQ158" s="82"/>
      <c r="AR158" s="82"/>
      <c r="AS158" s="82"/>
      <c r="AT158" s="82"/>
      <c r="AU158" s="82"/>
      <c r="AV158" s="82"/>
      <c r="AW158" s="82"/>
      <c r="AX158" s="82"/>
      <c r="AY158" s="82"/>
      <c r="AZ158" s="82"/>
      <c r="BA158" s="82"/>
      <c r="BB158" s="82"/>
      <c r="BC158" s="82"/>
      <c r="BD158" s="82"/>
      <c r="BE158" s="82"/>
      <c r="BF158" s="82"/>
      <c r="BG158" s="82"/>
      <c r="BH158" s="82"/>
    </row>
    <row r="159" spans="1:60" x14ac:dyDescent="0.25">
      <c r="A159" s="82"/>
      <c r="B159" s="82"/>
      <c r="C159" s="82"/>
      <c r="D159" s="82"/>
      <c r="E159" s="82"/>
      <c r="F159" s="82"/>
      <c r="G159" s="82"/>
      <c r="H159" s="82"/>
      <c r="I159" s="82"/>
      <c r="J159" s="82"/>
      <c r="K159" s="82"/>
      <c r="L159" s="82"/>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c r="AO159" s="82"/>
      <c r="AP159" s="82"/>
      <c r="AQ159" s="82"/>
      <c r="AR159" s="82"/>
      <c r="AS159" s="82"/>
      <c r="AT159" s="82"/>
      <c r="AU159" s="82"/>
      <c r="AV159" s="82"/>
      <c r="AW159" s="82"/>
      <c r="AX159" s="82"/>
      <c r="AY159" s="82"/>
      <c r="AZ159" s="82"/>
      <c r="BA159" s="82"/>
      <c r="BB159" s="82"/>
      <c r="BC159" s="82"/>
      <c r="BD159" s="82"/>
      <c r="BE159" s="82"/>
      <c r="BF159" s="82"/>
      <c r="BG159" s="82"/>
      <c r="BH159" s="82"/>
    </row>
    <row r="160" spans="1:60" x14ac:dyDescent="0.25">
      <c r="A160" s="82"/>
      <c r="B160" s="82"/>
      <c r="C160" s="82"/>
      <c r="D160" s="82"/>
      <c r="E160" s="82"/>
      <c r="F160" s="82"/>
      <c r="G160" s="82"/>
      <c r="H160" s="82"/>
      <c r="I160" s="82"/>
      <c r="J160" s="82"/>
      <c r="K160" s="82"/>
      <c r="L160" s="82"/>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c r="AO160" s="82"/>
      <c r="AP160" s="82"/>
      <c r="AQ160" s="82"/>
      <c r="AR160" s="82"/>
      <c r="AS160" s="82"/>
      <c r="AT160" s="82"/>
      <c r="AU160" s="82"/>
      <c r="AV160" s="82"/>
      <c r="AW160" s="82"/>
      <c r="AX160" s="82"/>
      <c r="AY160" s="82"/>
      <c r="AZ160" s="82"/>
      <c r="BA160" s="82"/>
      <c r="BB160" s="82"/>
      <c r="BC160" s="82"/>
      <c r="BD160" s="82"/>
      <c r="BE160" s="82"/>
      <c r="BF160" s="82"/>
      <c r="BG160" s="82"/>
      <c r="BH160" s="82"/>
    </row>
    <row r="161" spans="1:60" x14ac:dyDescent="0.25">
      <c r="A161" s="82"/>
      <c r="B161" s="82"/>
      <c r="C161" s="82"/>
      <c r="D161" s="82"/>
      <c r="E161" s="82"/>
      <c r="F161" s="82"/>
      <c r="G161" s="82"/>
      <c r="H161" s="82"/>
      <c r="I161" s="82"/>
      <c r="J161" s="82"/>
      <c r="K161" s="82"/>
      <c r="L161" s="82"/>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c r="AO161" s="82"/>
      <c r="AP161" s="82"/>
      <c r="AQ161" s="82"/>
      <c r="AR161" s="82"/>
      <c r="AS161" s="82"/>
      <c r="AT161" s="82"/>
      <c r="AU161" s="82"/>
      <c r="AV161" s="82"/>
      <c r="AW161" s="82"/>
      <c r="AX161" s="82"/>
      <c r="AY161" s="82"/>
      <c r="AZ161" s="82"/>
      <c r="BA161" s="82"/>
      <c r="BB161" s="82"/>
      <c r="BC161" s="82"/>
      <c r="BD161" s="82"/>
      <c r="BE161" s="82"/>
      <c r="BF161" s="82"/>
      <c r="BG161" s="82"/>
      <c r="BH161" s="82"/>
    </row>
    <row r="162" spans="1:60" x14ac:dyDescent="0.25">
      <c r="A162" s="82"/>
      <c r="B162" s="82"/>
      <c r="C162" s="82"/>
      <c r="D162" s="82"/>
      <c r="E162" s="82"/>
      <c r="F162" s="82"/>
      <c r="G162" s="82"/>
      <c r="H162" s="82"/>
      <c r="I162" s="82"/>
      <c r="J162" s="82"/>
      <c r="K162" s="82"/>
      <c r="L162" s="82"/>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c r="AN162" s="82"/>
      <c r="AO162" s="82"/>
      <c r="AP162" s="82"/>
      <c r="AQ162" s="82"/>
      <c r="AR162" s="82"/>
      <c r="AS162" s="82"/>
      <c r="AT162" s="82"/>
      <c r="AU162" s="82"/>
      <c r="AV162" s="82"/>
      <c r="AW162" s="82"/>
      <c r="AX162" s="82"/>
      <c r="AY162" s="82"/>
      <c r="AZ162" s="82"/>
      <c r="BA162" s="82"/>
      <c r="BB162" s="82"/>
      <c r="BC162" s="82"/>
      <c r="BD162" s="82"/>
      <c r="BE162" s="82"/>
      <c r="BF162" s="82"/>
      <c r="BG162" s="82"/>
      <c r="BH162" s="82"/>
    </row>
    <row r="163" spans="1:60" x14ac:dyDescent="0.25">
      <c r="A163" s="82"/>
      <c r="B163" s="82"/>
      <c r="C163" s="82"/>
      <c r="D163" s="82"/>
      <c r="E163" s="82"/>
      <c r="F163" s="82"/>
      <c r="G163" s="82"/>
      <c r="H163" s="82"/>
      <c r="I163" s="82"/>
      <c r="J163" s="82"/>
      <c r="K163" s="82"/>
      <c r="L163" s="82"/>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c r="AN163" s="82"/>
      <c r="AO163" s="82"/>
      <c r="AP163" s="82"/>
      <c r="AQ163" s="82"/>
      <c r="AR163" s="82"/>
      <c r="AS163" s="82"/>
      <c r="AT163" s="82"/>
      <c r="AU163" s="82"/>
      <c r="AV163" s="82"/>
      <c r="AW163" s="82"/>
      <c r="AX163" s="82"/>
      <c r="AY163" s="82"/>
      <c r="AZ163" s="82"/>
      <c r="BA163" s="82"/>
      <c r="BB163" s="82"/>
      <c r="BC163" s="82"/>
      <c r="BD163" s="82"/>
      <c r="BE163" s="82"/>
      <c r="BF163" s="82"/>
      <c r="BG163" s="82"/>
      <c r="BH163" s="82"/>
    </row>
    <row r="164" spans="1:60" x14ac:dyDescent="0.25">
      <c r="A164" s="82"/>
      <c r="B164" s="82"/>
      <c r="C164" s="82"/>
      <c r="D164" s="82"/>
      <c r="E164" s="82"/>
      <c r="F164" s="82"/>
      <c r="G164" s="82"/>
      <c r="H164" s="82"/>
      <c r="I164" s="82"/>
      <c r="J164" s="82"/>
      <c r="K164" s="82"/>
      <c r="L164" s="82"/>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c r="AN164" s="82"/>
      <c r="AO164" s="82"/>
      <c r="AP164" s="82"/>
      <c r="AQ164" s="82"/>
      <c r="AR164" s="82"/>
      <c r="AS164" s="82"/>
      <c r="AT164" s="82"/>
      <c r="AU164" s="82"/>
      <c r="AV164" s="82"/>
      <c r="AW164" s="82"/>
      <c r="AX164" s="82"/>
      <c r="AY164" s="82"/>
      <c r="AZ164" s="82"/>
      <c r="BA164" s="82"/>
      <c r="BB164" s="82"/>
      <c r="BC164" s="82"/>
      <c r="BD164" s="82"/>
      <c r="BE164" s="82"/>
      <c r="BF164" s="82"/>
      <c r="BG164" s="82"/>
      <c r="BH164" s="82"/>
    </row>
    <row r="165" spans="1:60" x14ac:dyDescent="0.25">
      <c r="A165" s="82"/>
      <c r="B165" s="82"/>
      <c r="C165" s="82"/>
      <c r="D165" s="82"/>
      <c r="E165" s="82"/>
      <c r="F165" s="82"/>
      <c r="G165" s="82"/>
      <c r="H165" s="82"/>
      <c r="I165" s="82"/>
      <c r="J165" s="82"/>
      <c r="K165" s="82"/>
      <c r="L165" s="82"/>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c r="AO165" s="82"/>
      <c r="AP165" s="82"/>
      <c r="AQ165" s="82"/>
      <c r="AR165" s="82"/>
      <c r="AS165" s="82"/>
      <c r="AT165" s="82"/>
      <c r="AU165" s="82"/>
      <c r="AV165" s="82"/>
      <c r="AW165" s="82"/>
      <c r="AX165" s="82"/>
      <c r="AY165" s="82"/>
      <c r="AZ165" s="82"/>
      <c r="BA165" s="82"/>
      <c r="BB165" s="82"/>
      <c r="BC165" s="82"/>
      <c r="BD165" s="82"/>
      <c r="BE165" s="82"/>
      <c r="BF165" s="82"/>
      <c r="BG165" s="82"/>
      <c r="BH165" s="82"/>
    </row>
    <row r="166" spans="1:60" x14ac:dyDescent="0.25">
      <c r="A166" s="82"/>
      <c r="B166" s="82"/>
      <c r="C166" s="82"/>
      <c r="D166" s="82"/>
      <c r="E166" s="82"/>
      <c r="F166" s="82"/>
      <c r="G166" s="82"/>
      <c r="H166" s="82"/>
      <c r="I166" s="82"/>
      <c r="J166" s="82"/>
      <c r="K166" s="82"/>
      <c r="L166" s="82"/>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c r="AO166" s="82"/>
      <c r="AP166" s="82"/>
      <c r="AQ166" s="82"/>
      <c r="AR166" s="82"/>
      <c r="AS166" s="82"/>
      <c r="AT166" s="82"/>
      <c r="AU166" s="82"/>
      <c r="AV166" s="82"/>
      <c r="AW166" s="82"/>
      <c r="AX166" s="82"/>
      <c r="AY166" s="82"/>
      <c r="AZ166" s="82"/>
      <c r="BA166" s="82"/>
      <c r="BB166" s="82"/>
      <c r="BC166" s="82"/>
      <c r="BD166" s="82"/>
      <c r="BE166" s="82"/>
      <c r="BF166" s="82"/>
      <c r="BG166" s="82"/>
      <c r="BH166" s="82"/>
    </row>
    <row r="167" spans="1:60" x14ac:dyDescent="0.25">
      <c r="A167" s="82"/>
      <c r="B167" s="82"/>
      <c r="C167" s="82"/>
      <c r="D167" s="82"/>
      <c r="E167" s="82"/>
      <c r="F167" s="82"/>
      <c r="G167" s="82"/>
      <c r="H167" s="82"/>
      <c r="I167" s="82"/>
      <c r="J167" s="82"/>
      <c r="K167" s="82"/>
      <c r="L167" s="82"/>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c r="AN167" s="82"/>
      <c r="AO167" s="82"/>
      <c r="AP167" s="82"/>
      <c r="AQ167" s="82"/>
      <c r="AR167" s="82"/>
      <c r="AS167" s="82"/>
      <c r="AT167" s="82"/>
      <c r="AU167" s="82"/>
      <c r="AV167" s="82"/>
      <c r="AW167" s="82"/>
      <c r="AX167" s="82"/>
      <c r="AY167" s="82"/>
      <c r="AZ167" s="82"/>
      <c r="BA167" s="82"/>
      <c r="BB167" s="82"/>
      <c r="BC167" s="82"/>
      <c r="BD167" s="82"/>
      <c r="BE167" s="82"/>
      <c r="BF167" s="82"/>
      <c r="BG167" s="82"/>
      <c r="BH167" s="82"/>
    </row>
    <row r="168" spans="1:60" x14ac:dyDescent="0.25">
      <c r="A168" s="82"/>
      <c r="B168" s="82"/>
      <c r="C168" s="82"/>
      <c r="D168" s="82"/>
      <c r="E168" s="82"/>
      <c r="F168" s="82"/>
      <c r="G168" s="82"/>
      <c r="H168" s="82"/>
      <c r="I168" s="82"/>
      <c r="J168" s="82"/>
      <c r="K168" s="82"/>
      <c r="L168" s="82"/>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c r="AO168" s="82"/>
      <c r="AP168" s="82"/>
      <c r="AQ168" s="82"/>
      <c r="AR168" s="82"/>
      <c r="AS168" s="82"/>
      <c r="AT168" s="82"/>
      <c r="AU168" s="82"/>
      <c r="AV168" s="82"/>
      <c r="AW168" s="82"/>
      <c r="AX168" s="82"/>
      <c r="AY168" s="82"/>
      <c r="AZ168" s="82"/>
      <c r="BA168" s="82"/>
      <c r="BB168" s="82"/>
      <c r="BC168" s="82"/>
      <c r="BD168" s="82"/>
      <c r="BE168" s="82"/>
      <c r="BF168" s="82"/>
      <c r="BG168" s="82"/>
      <c r="BH168" s="82"/>
    </row>
    <row r="169" spans="1:60" x14ac:dyDescent="0.25">
      <c r="A169" s="82"/>
      <c r="B169" s="82"/>
      <c r="C169" s="82"/>
      <c r="D169" s="82"/>
      <c r="E169" s="82"/>
      <c r="F169" s="82"/>
      <c r="G169" s="82"/>
      <c r="H169" s="82"/>
      <c r="I169" s="82"/>
      <c r="J169" s="82"/>
      <c r="K169" s="82"/>
      <c r="L169" s="82"/>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c r="AO169" s="82"/>
      <c r="AP169" s="82"/>
      <c r="AQ169" s="82"/>
      <c r="AR169" s="82"/>
      <c r="AS169" s="82"/>
      <c r="AT169" s="82"/>
      <c r="AU169" s="82"/>
      <c r="AV169" s="82"/>
      <c r="AW169" s="82"/>
      <c r="AX169" s="82"/>
      <c r="AY169" s="82"/>
      <c r="AZ169" s="82"/>
      <c r="BA169" s="82"/>
      <c r="BB169" s="82"/>
      <c r="BC169" s="82"/>
      <c r="BD169" s="82"/>
      <c r="BE169" s="82"/>
      <c r="BF169" s="82"/>
      <c r="BG169" s="82"/>
      <c r="BH169" s="82"/>
    </row>
    <row r="170" spans="1:60" x14ac:dyDescent="0.25">
      <c r="A170" s="82"/>
      <c r="B170" s="82"/>
      <c r="C170" s="82"/>
      <c r="D170" s="82"/>
      <c r="E170" s="82"/>
      <c r="F170" s="82"/>
      <c r="G170" s="82"/>
      <c r="H170" s="82"/>
      <c r="I170" s="82"/>
      <c r="J170" s="82"/>
      <c r="K170" s="82"/>
      <c r="L170" s="82"/>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c r="AO170" s="82"/>
      <c r="AP170" s="82"/>
      <c r="AQ170" s="82"/>
      <c r="AR170" s="82"/>
      <c r="AS170" s="82"/>
      <c r="AT170" s="82"/>
      <c r="AU170" s="82"/>
      <c r="AV170" s="82"/>
      <c r="AW170" s="82"/>
      <c r="AX170" s="82"/>
      <c r="AY170" s="82"/>
      <c r="AZ170" s="82"/>
      <c r="BA170" s="82"/>
      <c r="BB170" s="82"/>
      <c r="BC170" s="82"/>
      <c r="BD170" s="82"/>
      <c r="BE170" s="82"/>
      <c r="BF170" s="82"/>
      <c r="BG170" s="82"/>
      <c r="BH170" s="82"/>
    </row>
    <row r="171" spans="1:60" x14ac:dyDescent="0.25">
      <c r="A171" s="82"/>
      <c r="B171" s="82"/>
      <c r="C171" s="82"/>
      <c r="D171" s="82"/>
      <c r="E171" s="82"/>
      <c r="F171" s="82"/>
      <c r="G171" s="82"/>
      <c r="H171" s="82"/>
      <c r="I171" s="82"/>
      <c r="J171" s="82"/>
      <c r="K171" s="82"/>
      <c r="L171" s="82"/>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c r="AO171" s="82"/>
      <c r="AP171" s="82"/>
      <c r="AQ171" s="82"/>
      <c r="AR171" s="82"/>
      <c r="AS171" s="82"/>
      <c r="AT171" s="82"/>
      <c r="AU171" s="82"/>
      <c r="AV171" s="82"/>
      <c r="AW171" s="82"/>
      <c r="AX171" s="82"/>
      <c r="AY171" s="82"/>
      <c r="AZ171" s="82"/>
      <c r="BA171" s="82"/>
      <c r="BB171" s="82"/>
      <c r="BC171" s="82"/>
      <c r="BD171" s="82"/>
      <c r="BE171" s="82"/>
      <c r="BF171" s="82"/>
      <c r="BG171" s="82"/>
      <c r="BH171" s="82"/>
    </row>
    <row r="172" spans="1:60" x14ac:dyDescent="0.25">
      <c r="A172" s="82"/>
      <c r="B172" s="82"/>
      <c r="C172" s="82"/>
      <c r="D172" s="82"/>
      <c r="E172" s="82"/>
      <c r="F172" s="82"/>
      <c r="G172" s="82"/>
      <c r="H172" s="82"/>
      <c r="I172" s="82"/>
      <c r="J172" s="82"/>
      <c r="K172" s="82"/>
      <c r="L172" s="82"/>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c r="AO172" s="82"/>
      <c r="AP172" s="82"/>
      <c r="AQ172" s="82"/>
      <c r="AR172" s="82"/>
      <c r="AS172" s="82"/>
      <c r="AT172" s="82"/>
      <c r="AU172" s="82"/>
      <c r="AV172" s="82"/>
      <c r="AW172" s="82"/>
      <c r="AX172" s="82"/>
      <c r="AY172" s="82"/>
      <c r="AZ172" s="82"/>
      <c r="BA172" s="82"/>
      <c r="BB172" s="82"/>
      <c r="BC172" s="82"/>
      <c r="BD172" s="82"/>
      <c r="BE172" s="82"/>
      <c r="BF172" s="82"/>
      <c r="BG172" s="82"/>
      <c r="BH172" s="82"/>
    </row>
    <row r="173" spans="1:60" x14ac:dyDescent="0.25">
      <c r="A173" s="82"/>
      <c r="B173" s="82"/>
      <c r="C173" s="82"/>
      <c r="D173" s="82"/>
      <c r="E173" s="82"/>
      <c r="F173" s="82"/>
      <c r="G173" s="82"/>
      <c r="H173" s="82"/>
      <c r="I173" s="82"/>
      <c r="J173" s="82"/>
      <c r="K173" s="82"/>
      <c r="L173" s="82"/>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c r="AO173" s="82"/>
      <c r="AP173" s="82"/>
      <c r="AQ173" s="82"/>
      <c r="AR173" s="82"/>
      <c r="AS173" s="82"/>
      <c r="AT173" s="82"/>
      <c r="AU173" s="82"/>
      <c r="AV173" s="82"/>
      <c r="AW173" s="82"/>
      <c r="AX173" s="82"/>
      <c r="AY173" s="82"/>
      <c r="AZ173" s="82"/>
      <c r="BA173" s="82"/>
      <c r="BB173" s="82"/>
      <c r="BC173" s="82"/>
      <c r="BD173" s="82"/>
      <c r="BE173" s="82"/>
      <c r="BF173" s="82"/>
      <c r="BG173" s="82"/>
      <c r="BH173" s="82"/>
    </row>
    <row r="174" spans="1:60" x14ac:dyDescent="0.25">
      <c r="A174" s="82"/>
      <c r="B174" s="82"/>
      <c r="C174" s="82"/>
      <c r="D174" s="82"/>
      <c r="E174" s="82"/>
      <c r="F174" s="82"/>
      <c r="G174" s="82"/>
      <c r="H174" s="82"/>
      <c r="I174" s="82"/>
      <c r="J174" s="82"/>
      <c r="K174" s="82"/>
      <c r="L174" s="82"/>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c r="AO174" s="82"/>
      <c r="AP174" s="82"/>
      <c r="AQ174" s="82"/>
      <c r="AR174" s="82"/>
      <c r="AS174" s="82"/>
      <c r="AT174" s="82"/>
      <c r="AU174" s="82"/>
      <c r="AV174" s="82"/>
      <c r="AW174" s="82"/>
      <c r="AX174" s="82"/>
      <c r="AY174" s="82"/>
      <c r="AZ174" s="82"/>
      <c r="BA174" s="82"/>
      <c r="BB174" s="82"/>
      <c r="BC174" s="82"/>
      <c r="BD174" s="82"/>
      <c r="BE174" s="82"/>
      <c r="BF174" s="82"/>
      <c r="BG174" s="82"/>
      <c r="BH174" s="82"/>
    </row>
    <row r="175" spans="1:60" x14ac:dyDescent="0.25">
      <c r="A175" s="82"/>
      <c r="B175" s="82"/>
      <c r="C175" s="82"/>
      <c r="D175" s="82"/>
      <c r="E175" s="82"/>
      <c r="F175" s="82"/>
      <c r="G175" s="82"/>
      <c r="H175" s="82"/>
      <c r="I175" s="82"/>
      <c r="J175" s="82"/>
      <c r="K175" s="82"/>
      <c r="L175" s="82"/>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c r="AN175" s="82"/>
      <c r="AO175" s="82"/>
      <c r="AP175" s="82"/>
      <c r="AQ175" s="82"/>
      <c r="AR175" s="82"/>
      <c r="AS175" s="82"/>
      <c r="AT175" s="82"/>
      <c r="AU175" s="82"/>
      <c r="AV175" s="82"/>
      <c r="AW175" s="82"/>
      <c r="AX175" s="82"/>
      <c r="AY175" s="82"/>
      <c r="AZ175" s="82"/>
      <c r="BA175" s="82"/>
      <c r="BB175" s="82"/>
      <c r="BC175" s="82"/>
      <c r="BD175" s="82"/>
      <c r="BE175" s="82"/>
      <c r="BF175" s="82"/>
      <c r="BG175" s="82"/>
      <c r="BH175" s="82"/>
    </row>
    <row r="176" spans="1:60" x14ac:dyDescent="0.25">
      <c r="A176" s="82"/>
      <c r="B176" s="82"/>
      <c r="C176" s="82"/>
      <c r="D176" s="82"/>
      <c r="E176" s="82"/>
      <c r="F176" s="82"/>
      <c r="G176" s="82"/>
      <c r="H176" s="82"/>
      <c r="I176" s="82"/>
      <c r="J176" s="82"/>
      <c r="K176" s="82"/>
      <c r="L176" s="82"/>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c r="AL176" s="82"/>
      <c r="AM176" s="82"/>
      <c r="AN176" s="82"/>
      <c r="AO176" s="82"/>
      <c r="AP176" s="82"/>
      <c r="AQ176" s="82"/>
      <c r="AR176" s="82"/>
      <c r="AS176" s="82"/>
      <c r="AT176" s="82"/>
      <c r="AU176" s="82"/>
      <c r="AV176" s="82"/>
      <c r="AW176" s="82"/>
      <c r="AX176" s="82"/>
      <c r="AY176" s="82"/>
      <c r="AZ176" s="82"/>
      <c r="BA176" s="82"/>
      <c r="BB176" s="82"/>
      <c r="BC176" s="82"/>
      <c r="BD176" s="82"/>
      <c r="BE176" s="82"/>
      <c r="BF176" s="82"/>
      <c r="BG176" s="82"/>
      <c r="BH176" s="82"/>
    </row>
    <row r="177" spans="1:60" x14ac:dyDescent="0.25">
      <c r="A177" s="82"/>
      <c r="B177" s="82"/>
      <c r="C177" s="82"/>
      <c r="D177" s="82"/>
      <c r="E177" s="82"/>
      <c r="F177" s="82"/>
      <c r="G177" s="82"/>
      <c r="H177" s="82"/>
      <c r="I177" s="82"/>
      <c r="J177" s="82"/>
      <c r="K177" s="82"/>
      <c r="L177" s="82"/>
      <c r="M177" s="82"/>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2"/>
      <c r="AK177" s="82"/>
      <c r="AL177" s="82"/>
      <c r="AM177" s="82"/>
      <c r="AN177" s="82"/>
      <c r="AO177" s="82"/>
      <c r="AP177" s="82"/>
      <c r="AQ177" s="82"/>
      <c r="AR177" s="82"/>
      <c r="AS177" s="82"/>
      <c r="AT177" s="82"/>
      <c r="AU177" s="82"/>
      <c r="AV177" s="82"/>
      <c r="AW177" s="82"/>
      <c r="AX177" s="82"/>
      <c r="AY177" s="82"/>
      <c r="AZ177" s="82"/>
      <c r="BA177" s="82"/>
      <c r="BB177" s="82"/>
      <c r="BC177" s="82"/>
      <c r="BD177" s="82"/>
      <c r="BE177" s="82"/>
      <c r="BF177" s="82"/>
      <c r="BG177" s="82"/>
      <c r="BH177" s="82"/>
    </row>
    <row r="178" spans="1:60" x14ac:dyDescent="0.25">
      <c r="A178" s="82"/>
      <c r="B178" s="82"/>
      <c r="C178" s="82"/>
      <c r="D178" s="82"/>
      <c r="E178" s="82"/>
      <c r="F178" s="82"/>
      <c r="G178" s="82"/>
      <c r="H178" s="82"/>
      <c r="I178" s="82"/>
      <c r="J178" s="82"/>
      <c r="K178" s="82"/>
      <c r="L178" s="82"/>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c r="AO178" s="82"/>
      <c r="AP178" s="82"/>
      <c r="AQ178" s="82"/>
      <c r="AR178" s="82"/>
      <c r="AS178" s="82"/>
      <c r="AT178" s="82"/>
      <c r="AU178" s="82"/>
      <c r="AV178" s="82"/>
      <c r="AW178" s="82"/>
      <c r="AX178" s="82"/>
      <c r="AY178" s="82"/>
      <c r="AZ178" s="82"/>
      <c r="BA178" s="82"/>
      <c r="BB178" s="82"/>
      <c r="BC178" s="82"/>
      <c r="BD178" s="82"/>
      <c r="BE178" s="82"/>
      <c r="BF178" s="82"/>
      <c r="BG178" s="82"/>
      <c r="BH178" s="82"/>
    </row>
    <row r="179" spans="1:60" x14ac:dyDescent="0.25">
      <c r="A179" s="82"/>
      <c r="B179" s="82"/>
      <c r="C179" s="82"/>
      <c r="D179" s="82"/>
      <c r="E179" s="82"/>
      <c r="F179" s="82"/>
      <c r="G179" s="82"/>
      <c r="H179" s="82"/>
      <c r="I179" s="82"/>
      <c r="J179" s="82"/>
      <c r="K179" s="82"/>
      <c r="L179" s="82"/>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c r="AN179" s="82"/>
      <c r="AO179" s="82"/>
      <c r="AP179" s="82"/>
      <c r="AQ179" s="82"/>
      <c r="AR179" s="82"/>
      <c r="AS179" s="82"/>
      <c r="AT179" s="82"/>
      <c r="AU179" s="82"/>
      <c r="AV179" s="82"/>
      <c r="AW179" s="82"/>
      <c r="AX179" s="82"/>
      <c r="AY179" s="82"/>
      <c r="AZ179" s="82"/>
      <c r="BA179" s="82"/>
      <c r="BB179" s="82"/>
      <c r="BC179" s="82"/>
      <c r="BD179" s="82"/>
      <c r="BE179" s="82"/>
      <c r="BF179" s="82"/>
      <c r="BG179" s="82"/>
      <c r="BH179" s="82"/>
    </row>
    <row r="180" spans="1:60" x14ac:dyDescent="0.25">
      <c r="A180" s="82"/>
      <c r="B180" s="82"/>
      <c r="C180" s="82"/>
      <c r="D180" s="82"/>
      <c r="E180" s="82"/>
      <c r="F180" s="82"/>
      <c r="G180" s="82"/>
      <c r="H180" s="82"/>
      <c r="I180" s="82"/>
      <c r="J180" s="82"/>
      <c r="K180" s="82"/>
      <c r="L180" s="82"/>
      <c r="M180" s="82"/>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82"/>
      <c r="AK180" s="82"/>
      <c r="AL180" s="82"/>
      <c r="AM180" s="82"/>
      <c r="AN180" s="82"/>
      <c r="AO180" s="82"/>
      <c r="AP180" s="82"/>
      <c r="AQ180" s="82"/>
      <c r="AR180" s="82"/>
      <c r="AS180" s="82"/>
      <c r="AT180" s="82"/>
      <c r="AU180" s="82"/>
      <c r="AV180" s="82"/>
      <c r="AW180" s="82"/>
      <c r="AX180" s="82"/>
      <c r="AY180" s="82"/>
      <c r="AZ180" s="82"/>
      <c r="BA180" s="82"/>
      <c r="BB180" s="82"/>
      <c r="BC180" s="82"/>
      <c r="BD180" s="82"/>
      <c r="BE180" s="82"/>
      <c r="BF180" s="82"/>
      <c r="BG180" s="82"/>
      <c r="BH180" s="82"/>
    </row>
    <row r="181" spans="1:60" x14ac:dyDescent="0.25">
      <c r="A181" s="82"/>
      <c r="B181" s="82"/>
      <c r="C181" s="82"/>
      <c r="D181" s="82"/>
      <c r="E181" s="82"/>
      <c r="F181" s="82"/>
      <c r="G181" s="82"/>
      <c r="H181" s="82"/>
      <c r="I181" s="82"/>
      <c r="J181" s="82"/>
      <c r="K181" s="82"/>
      <c r="L181" s="82"/>
      <c r="M181" s="82"/>
      <c r="N181" s="82"/>
      <c r="O181" s="82"/>
      <c r="P181" s="82"/>
      <c r="Q181" s="82"/>
      <c r="R181" s="82"/>
      <c r="S181" s="82"/>
      <c r="T181" s="82"/>
      <c r="U181" s="82"/>
      <c r="V181" s="82"/>
      <c r="W181" s="82"/>
      <c r="X181" s="82"/>
      <c r="Y181" s="82"/>
      <c r="Z181" s="82"/>
      <c r="AA181" s="82"/>
      <c r="AB181" s="82"/>
      <c r="AC181" s="82"/>
      <c r="AD181" s="82"/>
      <c r="AE181" s="82"/>
      <c r="AF181" s="82"/>
      <c r="AG181" s="82"/>
      <c r="AH181" s="82"/>
      <c r="AI181" s="82"/>
      <c r="AJ181" s="82"/>
      <c r="AK181" s="82"/>
      <c r="AL181" s="82"/>
      <c r="AM181" s="82"/>
      <c r="AN181" s="82"/>
      <c r="AO181" s="82"/>
      <c r="AP181" s="82"/>
      <c r="AQ181" s="82"/>
      <c r="AR181" s="82"/>
      <c r="AS181" s="82"/>
      <c r="AT181" s="82"/>
      <c r="AU181" s="82"/>
      <c r="AV181" s="82"/>
      <c r="AW181" s="82"/>
      <c r="AX181" s="82"/>
      <c r="AY181" s="82"/>
      <c r="AZ181" s="82"/>
      <c r="BA181" s="82"/>
      <c r="BB181" s="82"/>
      <c r="BC181" s="82"/>
      <c r="BD181" s="82"/>
      <c r="BE181" s="82"/>
      <c r="BF181" s="82"/>
      <c r="BG181" s="82"/>
      <c r="BH181" s="82"/>
    </row>
    <row r="182" spans="1:60" x14ac:dyDescent="0.25">
      <c r="A182" s="82"/>
      <c r="B182" s="82"/>
      <c r="C182" s="82"/>
      <c r="D182" s="82"/>
      <c r="E182" s="82"/>
      <c r="F182" s="82"/>
      <c r="G182" s="82"/>
      <c r="H182" s="82"/>
      <c r="I182" s="82"/>
      <c r="J182" s="82"/>
      <c r="K182" s="82"/>
      <c r="L182" s="82"/>
      <c r="M182" s="82"/>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c r="AK182" s="82"/>
      <c r="AL182" s="82"/>
      <c r="AM182" s="82"/>
      <c r="AN182" s="82"/>
      <c r="AO182" s="82"/>
      <c r="AP182" s="82"/>
      <c r="AQ182" s="82"/>
      <c r="AR182" s="82"/>
      <c r="AS182" s="82"/>
      <c r="AT182" s="82"/>
      <c r="AU182" s="82"/>
      <c r="AV182" s="82"/>
      <c r="AW182" s="82"/>
      <c r="AX182" s="82"/>
      <c r="AY182" s="82"/>
      <c r="AZ182" s="82"/>
      <c r="BA182" s="82"/>
      <c r="BB182" s="82"/>
      <c r="BC182" s="82"/>
      <c r="BD182" s="82"/>
      <c r="BE182" s="82"/>
      <c r="BF182" s="82"/>
      <c r="BG182" s="82"/>
      <c r="BH182" s="82"/>
    </row>
    <row r="183" spans="1:60" x14ac:dyDescent="0.25">
      <c r="A183" s="82"/>
      <c r="B183" s="82"/>
      <c r="C183" s="82"/>
      <c r="D183" s="82"/>
      <c r="E183" s="82"/>
      <c r="F183" s="82"/>
      <c r="G183" s="82"/>
      <c r="H183" s="82"/>
      <c r="I183" s="82"/>
      <c r="J183" s="82"/>
      <c r="K183" s="82"/>
      <c r="L183" s="82"/>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c r="AO183" s="82"/>
      <c r="AP183" s="82"/>
      <c r="AQ183" s="82"/>
      <c r="AR183" s="82"/>
      <c r="AS183" s="82"/>
      <c r="AT183" s="82"/>
      <c r="AU183" s="82"/>
      <c r="AV183" s="82"/>
      <c r="AW183" s="82"/>
      <c r="AX183" s="82"/>
      <c r="AY183" s="82"/>
      <c r="AZ183" s="82"/>
      <c r="BA183" s="82"/>
      <c r="BB183" s="82"/>
      <c r="BC183" s="82"/>
      <c r="BD183" s="82"/>
      <c r="BE183" s="82"/>
      <c r="BF183" s="82"/>
      <c r="BG183" s="82"/>
      <c r="BH183" s="82"/>
    </row>
    <row r="184" spans="1:60" x14ac:dyDescent="0.25">
      <c r="A184" s="82"/>
      <c r="B184" s="82"/>
      <c r="C184" s="82"/>
      <c r="D184" s="82"/>
      <c r="E184" s="82"/>
      <c r="F184" s="82"/>
      <c r="G184" s="82"/>
      <c r="H184" s="82"/>
      <c r="I184" s="82"/>
      <c r="J184" s="82"/>
      <c r="K184" s="82"/>
      <c r="L184" s="82"/>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c r="AN184" s="82"/>
      <c r="AO184" s="82"/>
      <c r="AP184" s="82"/>
      <c r="AQ184" s="82"/>
      <c r="AR184" s="82"/>
      <c r="AS184" s="82"/>
      <c r="AT184" s="82"/>
      <c r="AU184" s="82"/>
      <c r="AV184" s="82"/>
      <c r="AW184" s="82"/>
      <c r="AX184" s="82"/>
      <c r="AY184" s="82"/>
      <c r="AZ184" s="82"/>
      <c r="BA184" s="82"/>
      <c r="BB184" s="82"/>
      <c r="BC184" s="82"/>
      <c r="BD184" s="82"/>
      <c r="BE184" s="82"/>
      <c r="BF184" s="82"/>
      <c r="BG184" s="82"/>
      <c r="BH184" s="82"/>
    </row>
    <row r="185" spans="1:60" x14ac:dyDescent="0.25">
      <c r="A185" s="82"/>
      <c r="B185" s="82"/>
      <c r="C185" s="82"/>
      <c r="D185" s="82"/>
      <c r="E185" s="82"/>
      <c r="F185" s="82"/>
      <c r="G185" s="82"/>
      <c r="H185" s="82"/>
      <c r="I185" s="82"/>
      <c r="J185" s="82"/>
      <c r="K185" s="82"/>
      <c r="L185" s="82"/>
      <c r="M185" s="82"/>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82"/>
      <c r="AK185" s="82"/>
      <c r="AL185" s="82"/>
      <c r="AM185" s="82"/>
      <c r="AN185" s="82"/>
      <c r="AO185" s="82"/>
      <c r="AP185" s="82"/>
      <c r="AQ185" s="82"/>
      <c r="AR185" s="82"/>
      <c r="AS185" s="82"/>
      <c r="AT185" s="82"/>
      <c r="AU185" s="82"/>
      <c r="AV185" s="82"/>
      <c r="AW185" s="82"/>
      <c r="AX185" s="82"/>
      <c r="AY185" s="82"/>
      <c r="AZ185" s="82"/>
      <c r="BA185" s="82"/>
      <c r="BB185" s="82"/>
      <c r="BC185" s="82"/>
      <c r="BD185" s="82"/>
      <c r="BE185" s="82"/>
      <c r="BF185" s="82"/>
      <c r="BG185" s="82"/>
      <c r="BH185" s="82"/>
    </row>
    <row r="186" spans="1:60" x14ac:dyDescent="0.25">
      <c r="A186" s="82"/>
      <c r="B186" s="82"/>
      <c r="C186" s="82"/>
      <c r="D186" s="82"/>
      <c r="E186" s="82"/>
      <c r="F186" s="82"/>
      <c r="G186" s="82"/>
      <c r="H186" s="82"/>
      <c r="I186" s="82"/>
      <c r="J186" s="82"/>
      <c r="K186" s="82"/>
      <c r="L186" s="82"/>
      <c r="M186" s="82"/>
      <c r="N186" s="82"/>
      <c r="O186" s="82"/>
      <c r="P186" s="82"/>
      <c r="Q186" s="82"/>
      <c r="R186" s="82"/>
      <c r="S186" s="82"/>
      <c r="T186" s="82"/>
      <c r="U186" s="82"/>
      <c r="V186" s="82"/>
      <c r="W186" s="82"/>
      <c r="X186" s="82"/>
      <c r="Y186" s="82"/>
      <c r="Z186" s="82"/>
      <c r="AA186" s="82"/>
      <c r="AB186" s="82"/>
      <c r="AC186" s="82"/>
      <c r="AD186" s="82"/>
      <c r="AE186" s="82"/>
      <c r="AF186" s="82"/>
      <c r="AG186" s="82"/>
      <c r="AH186" s="82"/>
      <c r="AI186" s="82"/>
      <c r="AJ186" s="82"/>
      <c r="AK186" s="82"/>
      <c r="AL186" s="82"/>
      <c r="AM186" s="82"/>
      <c r="AN186" s="82"/>
      <c r="AO186" s="82"/>
      <c r="AP186" s="82"/>
      <c r="AQ186" s="82"/>
      <c r="AR186" s="82"/>
      <c r="AS186" s="82"/>
      <c r="AT186" s="82"/>
      <c r="AU186" s="82"/>
      <c r="AV186" s="82"/>
      <c r="AW186" s="82"/>
      <c r="AX186" s="82"/>
      <c r="AY186" s="82"/>
      <c r="AZ186" s="82"/>
      <c r="BA186" s="82"/>
      <c r="BB186" s="82"/>
      <c r="BC186" s="82"/>
      <c r="BD186" s="82"/>
      <c r="BE186" s="82"/>
      <c r="BF186" s="82"/>
      <c r="BG186" s="82"/>
      <c r="BH186" s="82"/>
    </row>
    <row r="187" spans="1:60" x14ac:dyDescent="0.25">
      <c r="A187" s="82"/>
      <c r="B187" s="82"/>
      <c r="C187" s="82"/>
      <c r="D187" s="82"/>
      <c r="E187" s="82"/>
      <c r="F187" s="82"/>
      <c r="G187" s="82"/>
      <c r="H187" s="82"/>
      <c r="I187" s="82"/>
      <c r="J187" s="82"/>
      <c r="K187" s="82"/>
      <c r="L187" s="82"/>
      <c r="M187" s="82"/>
      <c r="N187" s="82"/>
      <c r="O187" s="82"/>
      <c r="P187" s="82"/>
      <c r="Q187" s="82"/>
      <c r="R187" s="82"/>
      <c r="S187" s="82"/>
      <c r="T187" s="82"/>
      <c r="U187" s="82"/>
      <c r="V187" s="82"/>
      <c r="W187" s="82"/>
      <c r="X187" s="82"/>
      <c r="Y187" s="82"/>
      <c r="Z187" s="82"/>
      <c r="AA187" s="82"/>
      <c r="AB187" s="82"/>
      <c r="AC187" s="82"/>
      <c r="AD187" s="82"/>
      <c r="AE187" s="82"/>
      <c r="AF187" s="82"/>
      <c r="AG187" s="82"/>
      <c r="AH187" s="82"/>
      <c r="AI187" s="82"/>
      <c r="AJ187" s="82"/>
      <c r="AK187" s="82"/>
      <c r="AL187" s="82"/>
      <c r="AM187" s="82"/>
      <c r="AN187" s="82"/>
      <c r="AO187" s="82"/>
      <c r="AP187" s="82"/>
      <c r="AQ187" s="82"/>
      <c r="AR187" s="82"/>
      <c r="AS187" s="82"/>
      <c r="AT187" s="82"/>
      <c r="AU187" s="82"/>
      <c r="AV187" s="82"/>
      <c r="AW187" s="82"/>
      <c r="AX187" s="82"/>
      <c r="AY187" s="82"/>
      <c r="AZ187" s="82"/>
      <c r="BA187" s="82"/>
      <c r="BB187" s="82"/>
      <c r="BC187" s="82"/>
      <c r="BD187" s="82"/>
      <c r="BE187" s="82"/>
      <c r="BF187" s="82"/>
      <c r="BG187" s="82"/>
      <c r="BH187" s="82"/>
    </row>
    <row r="188" spans="1:60" x14ac:dyDescent="0.25">
      <c r="A188" s="82"/>
      <c r="B188" s="82"/>
      <c r="C188" s="82"/>
      <c r="D188" s="82"/>
      <c r="E188" s="82"/>
      <c r="F188" s="82"/>
      <c r="G188" s="82"/>
      <c r="H188" s="82"/>
      <c r="I188" s="82"/>
      <c r="J188" s="82"/>
      <c r="K188" s="82"/>
      <c r="L188" s="82"/>
      <c r="M188" s="82"/>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c r="AN188" s="82"/>
      <c r="AO188" s="82"/>
      <c r="AP188" s="82"/>
      <c r="AQ188" s="82"/>
      <c r="AR188" s="82"/>
      <c r="AS188" s="82"/>
      <c r="AT188" s="82"/>
      <c r="AU188" s="82"/>
      <c r="AV188" s="82"/>
      <c r="AW188" s="82"/>
      <c r="AX188" s="82"/>
      <c r="AY188" s="82"/>
      <c r="AZ188" s="82"/>
      <c r="BA188" s="82"/>
      <c r="BB188" s="82"/>
      <c r="BC188" s="82"/>
      <c r="BD188" s="82"/>
      <c r="BE188" s="82"/>
      <c r="BF188" s="82"/>
      <c r="BG188" s="82"/>
      <c r="BH188" s="82"/>
    </row>
    <row r="189" spans="1:60" x14ac:dyDescent="0.25">
      <c r="A189" s="82"/>
      <c r="B189" s="82"/>
      <c r="C189" s="82"/>
      <c r="D189" s="82"/>
      <c r="E189" s="82"/>
      <c r="F189" s="82"/>
      <c r="G189" s="82"/>
      <c r="H189" s="82"/>
      <c r="I189" s="82"/>
      <c r="J189" s="82"/>
      <c r="K189" s="82"/>
      <c r="L189" s="82"/>
      <c r="M189" s="82"/>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c r="AL189" s="82"/>
      <c r="AM189" s="82"/>
      <c r="AN189" s="82"/>
      <c r="AO189" s="82"/>
      <c r="AP189" s="82"/>
      <c r="AQ189" s="82"/>
      <c r="AR189" s="82"/>
      <c r="AS189" s="82"/>
      <c r="AT189" s="82"/>
      <c r="AU189" s="82"/>
      <c r="AV189" s="82"/>
      <c r="AW189" s="82"/>
      <c r="AX189" s="82"/>
      <c r="AY189" s="82"/>
      <c r="AZ189" s="82"/>
      <c r="BA189" s="82"/>
      <c r="BB189" s="82"/>
      <c r="BC189" s="82"/>
      <c r="BD189" s="82"/>
      <c r="BE189" s="82"/>
      <c r="BF189" s="82"/>
      <c r="BG189" s="82"/>
      <c r="BH189" s="82"/>
    </row>
    <row r="190" spans="1:60" x14ac:dyDescent="0.25">
      <c r="A190" s="82"/>
      <c r="B190" s="82"/>
      <c r="C190" s="82"/>
      <c r="D190" s="82"/>
      <c r="E190" s="82"/>
      <c r="F190" s="82"/>
      <c r="G190" s="82"/>
      <c r="H190" s="82"/>
      <c r="I190" s="82"/>
      <c r="J190" s="82"/>
      <c r="K190" s="82"/>
      <c r="L190" s="82"/>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82"/>
      <c r="AK190" s="82"/>
      <c r="AL190" s="82"/>
      <c r="AM190" s="82"/>
      <c r="AN190" s="82"/>
      <c r="AO190" s="82"/>
      <c r="AP190" s="82"/>
      <c r="AQ190" s="82"/>
      <c r="AR190" s="82"/>
      <c r="AS190" s="82"/>
      <c r="AT190" s="82"/>
      <c r="AU190" s="82"/>
      <c r="AV190" s="82"/>
      <c r="AW190" s="82"/>
      <c r="AX190" s="82"/>
      <c r="AY190" s="82"/>
      <c r="AZ190" s="82"/>
      <c r="BA190" s="82"/>
      <c r="BB190" s="82"/>
      <c r="BC190" s="82"/>
      <c r="BD190" s="82"/>
      <c r="BE190" s="82"/>
      <c r="BF190" s="82"/>
      <c r="BG190" s="82"/>
      <c r="BH190" s="82"/>
    </row>
    <row r="191" spans="1:60" x14ac:dyDescent="0.25">
      <c r="A191" s="82"/>
      <c r="J191" s="82"/>
      <c r="K191" s="82"/>
      <c r="L191" s="82"/>
      <c r="M191" s="82"/>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82"/>
      <c r="AK191" s="82"/>
      <c r="AL191" s="82"/>
      <c r="AM191" s="82"/>
      <c r="AN191" s="82"/>
      <c r="AO191" s="82"/>
      <c r="AP191" s="82"/>
      <c r="AQ191" s="82"/>
      <c r="AR191" s="82"/>
      <c r="AS191" s="82"/>
      <c r="AT191" s="82"/>
      <c r="AU191" s="82"/>
      <c r="AV191" s="82"/>
      <c r="AW191" s="82"/>
      <c r="AX191" s="82"/>
      <c r="AY191" s="82"/>
      <c r="AZ191" s="82"/>
      <c r="BA191" s="82"/>
      <c r="BB191" s="82"/>
      <c r="BC191" s="82"/>
      <c r="BD191" s="82"/>
      <c r="BE191" s="82"/>
      <c r="BF191" s="82"/>
      <c r="BG191" s="82"/>
      <c r="BH191" s="82"/>
    </row>
    <row r="192" spans="1:60" x14ac:dyDescent="0.25">
      <c r="A192" s="82"/>
      <c r="J192" s="82"/>
      <c r="K192" s="82"/>
      <c r="L192" s="82"/>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82"/>
      <c r="AK192" s="82"/>
      <c r="AL192" s="82"/>
      <c r="AM192" s="82"/>
      <c r="AN192" s="82"/>
      <c r="AO192" s="82"/>
      <c r="AP192" s="82"/>
      <c r="AQ192" s="82"/>
      <c r="AR192" s="82"/>
      <c r="AS192" s="82"/>
      <c r="AT192" s="82"/>
      <c r="AU192" s="82"/>
      <c r="AV192" s="82"/>
      <c r="AW192" s="82"/>
      <c r="AX192" s="82"/>
      <c r="AY192" s="82"/>
      <c r="AZ192" s="82"/>
      <c r="BA192" s="82"/>
      <c r="BB192" s="82"/>
      <c r="BC192" s="82"/>
      <c r="BD192" s="82"/>
      <c r="BE192" s="82"/>
      <c r="BF192" s="82"/>
      <c r="BG192" s="82"/>
      <c r="BH192" s="82"/>
    </row>
    <row r="193" spans="1:60" x14ac:dyDescent="0.25">
      <c r="A193" s="82"/>
      <c r="J193" s="82"/>
      <c r="K193" s="82"/>
      <c r="L193" s="82"/>
      <c r="M193" s="82"/>
      <c r="N193" s="82"/>
      <c r="O193" s="82"/>
      <c r="P193" s="82"/>
      <c r="Q193" s="82"/>
      <c r="R193" s="82"/>
      <c r="S193" s="82"/>
      <c r="T193" s="82"/>
      <c r="U193" s="82"/>
      <c r="V193" s="82"/>
      <c r="W193" s="82"/>
      <c r="X193" s="82"/>
      <c r="Y193" s="82"/>
      <c r="Z193" s="82"/>
      <c r="AA193" s="82"/>
      <c r="AB193" s="82"/>
      <c r="AC193" s="82"/>
      <c r="AD193" s="82"/>
      <c r="AE193" s="82"/>
      <c r="AF193" s="82"/>
      <c r="AG193" s="82"/>
      <c r="AH193" s="82"/>
      <c r="AI193" s="82"/>
      <c r="AJ193" s="82"/>
      <c r="AK193" s="82"/>
      <c r="AL193" s="82"/>
      <c r="AM193" s="82"/>
      <c r="AN193" s="82"/>
      <c r="AO193" s="82"/>
      <c r="AP193" s="82"/>
      <c r="AQ193" s="82"/>
      <c r="AR193" s="82"/>
      <c r="AS193" s="82"/>
      <c r="AT193" s="82"/>
      <c r="AU193" s="82"/>
      <c r="AV193" s="82"/>
      <c r="AW193" s="82"/>
      <c r="AX193" s="82"/>
      <c r="AY193" s="82"/>
      <c r="AZ193" s="82"/>
      <c r="BA193" s="82"/>
      <c r="BB193" s="82"/>
      <c r="BC193" s="82"/>
      <c r="BD193" s="82"/>
      <c r="BE193" s="82"/>
      <c r="BF193" s="82"/>
      <c r="BG193" s="82"/>
      <c r="BH193" s="82"/>
    </row>
    <row r="194" spans="1:60" x14ac:dyDescent="0.25">
      <c r="A194" s="82"/>
      <c r="J194" s="82"/>
      <c r="K194" s="82"/>
      <c r="L194" s="82"/>
      <c r="M194" s="82"/>
      <c r="N194" s="82"/>
      <c r="O194" s="82"/>
      <c r="P194" s="82"/>
      <c r="Q194" s="82"/>
      <c r="R194" s="82"/>
      <c r="S194" s="82"/>
      <c r="T194" s="82"/>
      <c r="U194" s="82"/>
      <c r="V194" s="82"/>
      <c r="W194" s="82"/>
      <c r="X194" s="82"/>
      <c r="Y194" s="82"/>
      <c r="Z194" s="82"/>
      <c r="AA194" s="82"/>
      <c r="AB194" s="82"/>
      <c r="AC194" s="82"/>
      <c r="AD194" s="82"/>
      <c r="AE194" s="82"/>
      <c r="AF194" s="82"/>
      <c r="AG194" s="82"/>
      <c r="AH194" s="82"/>
      <c r="AI194" s="82"/>
      <c r="AJ194" s="82"/>
      <c r="AK194" s="82"/>
      <c r="AL194" s="82"/>
      <c r="AM194" s="82"/>
      <c r="AN194" s="82"/>
      <c r="AO194" s="82"/>
      <c r="AP194" s="82"/>
      <c r="AQ194" s="82"/>
      <c r="AR194" s="82"/>
      <c r="AS194" s="82"/>
      <c r="AT194" s="82"/>
      <c r="AU194" s="82"/>
      <c r="AV194" s="82"/>
      <c r="AW194" s="82"/>
      <c r="AX194" s="82"/>
      <c r="AY194" s="82"/>
      <c r="AZ194" s="82"/>
      <c r="BA194" s="82"/>
      <c r="BB194" s="82"/>
      <c r="BC194" s="82"/>
      <c r="BD194" s="82"/>
      <c r="BE194" s="82"/>
      <c r="BF194" s="82"/>
      <c r="BG194" s="82"/>
      <c r="BH194" s="82"/>
    </row>
    <row r="195" spans="1:60" x14ac:dyDescent="0.25">
      <c r="A195" s="82"/>
      <c r="J195" s="82"/>
      <c r="K195" s="82"/>
      <c r="L195" s="82"/>
      <c r="M195" s="82"/>
      <c r="N195" s="82"/>
      <c r="O195" s="82"/>
      <c r="P195" s="82"/>
      <c r="Q195" s="82"/>
      <c r="R195" s="82"/>
      <c r="S195" s="82"/>
      <c r="T195" s="82"/>
      <c r="U195" s="82"/>
      <c r="V195" s="82"/>
      <c r="W195" s="82"/>
      <c r="X195" s="82"/>
      <c r="Y195" s="82"/>
      <c r="Z195" s="82"/>
      <c r="AA195" s="82"/>
      <c r="AB195" s="82"/>
      <c r="AC195" s="82"/>
      <c r="AD195" s="82"/>
      <c r="AE195" s="82"/>
      <c r="AF195" s="82"/>
      <c r="AG195" s="82"/>
      <c r="AH195" s="82"/>
      <c r="AI195" s="82"/>
      <c r="AJ195" s="82"/>
      <c r="AK195" s="82"/>
      <c r="AL195" s="82"/>
      <c r="AM195" s="82"/>
      <c r="AN195" s="82"/>
      <c r="AO195" s="82"/>
      <c r="AP195" s="82"/>
      <c r="AQ195" s="82"/>
      <c r="AR195" s="82"/>
      <c r="AS195" s="82"/>
      <c r="AT195" s="82"/>
      <c r="AU195" s="82"/>
      <c r="AV195" s="82"/>
      <c r="AW195" s="82"/>
      <c r="AX195" s="82"/>
      <c r="AY195" s="82"/>
      <c r="AZ195" s="82"/>
      <c r="BA195" s="82"/>
      <c r="BB195" s="82"/>
      <c r="BC195" s="82"/>
      <c r="BD195" s="82"/>
      <c r="BE195" s="82"/>
      <c r="BF195" s="82"/>
      <c r="BG195" s="82"/>
      <c r="BH195" s="82"/>
    </row>
    <row r="196" spans="1:60" x14ac:dyDescent="0.25">
      <c r="A196" s="82"/>
      <c r="J196" s="82"/>
      <c r="K196" s="82"/>
      <c r="L196" s="82"/>
      <c r="M196" s="82"/>
      <c r="N196" s="82"/>
      <c r="O196" s="82"/>
      <c r="P196" s="82"/>
      <c r="Q196" s="82"/>
      <c r="R196" s="82"/>
      <c r="S196" s="82"/>
      <c r="T196" s="82"/>
      <c r="U196" s="82"/>
      <c r="V196" s="82"/>
      <c r="W196" s="82"/>
      <c r="X196" s="82"/>
      <c r="Y196" s="82"/>
      <c r="Z196" s="82"/>
      <c r="AA196" s="82"/>
      <c r="AB196" s="82"/>
      <c r="AC196" s="82"/>
      <c r="AD196" s="82"/>
      <c r="AE196" s="82"/>
      <c r="AF196" s="82"/>
      <c r="AG196" s="82"/>
      <c r="AH196" s="82"/>
      <c r="AI196" s="82"/>
      <c r="AJ196" s="82"/>
      <c r="AK196" s="82"/>
      <c r="AL196" s="82"/>
      <c r="AM196" s="82"/>
      <c r="AN196" s="82"/>
      <c r="AO196" s="82"/>
      <c r="AP196" s="82"/>
      <c r="AQ196" s="82"/>
      <c r="AR196" s="82"/>
      <c r="AS196" s="82"/>
      <c r="AT196" s="82"/>
      <c r="AU196" s="82"/>
      <c r="AV196" s="82"/>
      <c r="AW196" s="82"/>
      <c r="AX196" s="82"/>
      <c r="AY196" s="82"/>
      <c r="AZ196" s="82"/>
      <c r="BA196" s="82"/>
      <c r="BB196" s="82"/>
      <c r="BC196" s="82"/>
      <c r="BD196" s="82"/>
      <c r="BE196" s="82"/>
      <c r="BF196" s="82"/>
      <c r="BG196" s="82"/>
      <c r="BH196" s="82"/>
    </row>
    <row r="197" spans="1:60" x14ac:dyDescent="0.25">
      <c r="A197" s="82"/>
      <c r="J197" s="82"/>
      <c r="K197" s="82"/>
      <c r="L197" s="82"/>
      <c r="M197" s="82"/>
      <c r="N197" s="82"/>
      <c r="O197" s="82"/>
      <c r="P197" s="82"/>
      <c r="Q197" s="82"/>
      <c r="R197" s="82"/>
      <c r="S197" s="82"/>
      <c r="T197" s="82"/>
      <c r="U197" s="82"/>
      <c r="V197" s="82"/>
      <c r="W197" s="82"/>
      <c r="X197" s="82"/>
      <c r="Y197" s="82"/>
      <c r="Z197" s="82"/>
      <c r="AA197" s="82"/>
      <c r="AB197" s="82"/>
      <c r="AC197" s="82"/>
      <c r="AD197" s="82"/>
      <c r="AE197" s="82"/>
      <c r="AF197" s="82"/>
      <c r="AG197" s="82"/>
      <c r="AH197" s="82"/>
      <c r="AI197" s="82"/>
      <c r="AJ197" s="82"/>
      <c r="AK197" s="82"/>
      <c r="AL197" s="82"/>
      <c r="AM197" s="82"/>
      <c r="AN197" s="82"/>
      <c r="AO197" s="82"/>
      <c r="AP197" s="82"/>
      <c r="AQ197" s="82"/>
      <c r="AR197" s="82"/>
      <c r="AS197" s="82"/>
      <c r="AT197" s="82"/>
      <c r="AU197" s="82"/>
      <c r="AV197" s="82"/>
      <c r="AW197" s="82"/>
      <c r="AX197" s="82"/>
      <c r="AY197" s="82"/>
      <c r="AZ197" s="82"/>
      <c r="BA197" s="82"/>
      <c r="BB197" s="82"/>
      <c r="BC197" s="82"/>
      <c r="BD197" s="82"/>
      <c r="BE197" s="82"/>
      <c r="BF197" s="82"/>
      <c r="BG197" s="82"/>
      <c r="BH197" s="82"/>
    </row>
    <row r="198" spans="1:60" x14ac:dyDescent="0.25">
      <c r="A198" s="82"/>
      <c r="J198" s="82"/>
      <c r="K198" s="82"/>
      <c r="L198" s="82"/>
      <c r="M198" s="82"/>
      <c r="N198" s="82"/>
      <c r="O198" s="82"/>
      <c r="P198" s="82"/>
      <c r="Q198" s="82"/>
      <c r="R198" s="82"/>
      <c r="S198" s="82"/>
      <c r="T198" s="82"/>
      <c r="U198" s="82"/>
      <c r="V198" s="82"/>
      <c r="W198" s="82"/>
      <c r="X198" s="82"/>
      <c r="Y198" s="82"/>
      <c r="Z198" s="82"/>
      <c r="AA198" s="82"/>
      <c r="AB198" s="82"/>
      <c r="AC198" s="82"/>
      <c r="AD198" s="82"/>
      <c r="AE198" s="82"/>
      <c r="AF198" s="82"/>
      <c r="AG198" s="82"/>
      <c r="AH198" s="82"/>
      <c r="AI198" s="82"/>
      <c r="AJ198" s="82"/>
      <c r="AK198" s="82"/>
      <c r="AL198" s="82"/>
      <c r="AM198" s="82"/>
      <c r="AN198" s="82"/>
      <c r="AO198" s="82"/>
      <c r="AP198" s="82"/>
      <c r="AQ198" s="82"/>
      <c r="AR198" s="82"/>
      <c r="AS198" s="82"/>
      <c r="AT198" s="82"/>
      <c r="AU198" s="82"/>
      <c r="AV198" s="82"/>
      <c r="AW198" s="82"/>
      <c r="AX198" s="82"/>
      <c r="AY198" s="82"/>
      <c r="AZ198" s="82"/>
      <c r="BA198" s="82"/>
      <c r="BB198" s="82"/>
      <c r="BC198" s="82"/>
      <c r="BD198" s="82"/>
      <c r="BE198" s="82"/>
      <c r="BF198" s="82"/>
      <c r="BG198" s="82"/>
      <c r="BH198" s="82"/>
    </row>
    <row r="199" spans="1:60" x14ac:dyDescent="0.25">
      <c r="A199" s="82"/>
      <c r="J199" s="82"/>
      <c r="K199" s="82"/>
      <c r="L199" s="82"/>
      <c r="M199" s="82"/>
      <c r="N199" s="82"/>
      <c r="O199" s="82"/>
      <c r="P199" s="82"/>
      <c r="Q199" s="82"/>
      <c r="R199" s="82"/>
      <c r="S199" s="82"/>
      <c r="T199" s="82"/>
      <c r="U199" s="82"/>
      <c r="V199" s="82"/>
      <c r="W199" s="82"/>
      <c r="X199" s="82"/>
      <c r="Y199" s="82"/>
      <c r="Z199" s="82"/>
      <c r="AA199" s="82"/>
      <c r="AB199" s="82"/>
      <c r="AC199" s="82"/>
      <c r="AD199" s="82"/>
      <c r="AE199" s="82"/>
      <c r="AF199" s="82"/>
      <c r="AG199" s="82"/>
      <c r="AH199" s="82"/>
      <c r="AI199" s="82"/>
      <c r="AJ199" s="82"/>
      <c r="AK199" s="82"/>
      <c r="AL199" s="82"/>
      <c r="AM199" s="82"/>
      <c r="AN199" s="82"/>
      <c r="AO199" s="82"/>
      <c r="AP199" s="82"/>
      <c r="AQ199" s="82"/>
      <c r="AR199" s="82"/>
      <c r="AS199" s="82"/>
      <c r="AT199" s="82"/>
      <c r="AU199" s="82"/>
      <c r="AV199" s="82"/>
      <c r="AW199" s="82"/>
      <c r="AX199" s="82"/>
      <c r="AY199" s="82"/>
      <c r="AZ199" s="82"/>
      <c r="BA199" s="82"/>
      <c r="BB199" s="82"/>
      <c r="BC199" s="82"/>
      <c r="BD199" s="82"/>
      <c r="BE199" s="82"/>
      <c r="BF199" s="82"/>
      <c r="BG199" s="82"/>
      <c r="BH199" s="82"/>
    </row>
    <row r="200" spans="1:60" x14ac:dyDescent="0.25">
      <c r="A200" s="82"/>
      <c r="J200" s="82"/>
      <c r="K200" s="82"/>
      <c r="L200" s="82"/>
      <c r="M200" s="82"/>
      <c r="N200" s="82"/>
      <c r="O200" s="82"/>
      <c r="P200" s="82"/>
      <c r="Q200" s="82"/>
      <c r="R200" s="82"/>
      <c r="S200" s="82"/>
      <c r="T200" s="82"/>
      <c r="U200" s="82"/>
      <c r="V200" s="82"/>
      <c r="W200" s="82"/>
      <c r="X200" s="82"/>
      <c r="Y200" s="82"/>
      <c r="Z200" s="82"/>
      <c r="AA200" s="82"/>
      <c r="AB200" s="82"/>
      <c r="AC200" s="82"/>
      <c r="AD200" s="82"/>
      <c r="AE200" s="82"/>
      <c r="AF200" s="82"/>
      <c r="AG200" s="82"/>
      <c r="AH200" s="82"/>
      <c r="AI200" s="82"/>
      <c r="AJ200" s="82"/>
      <c r="AK200" s="82"/>
      <c r="AL200" s="82"/>
      <c r="AM200" s="82"/>
      <c r="AN200" s="82"/>
      <c r="AO200" s="82"/>
      <c r="AP200" s="82"/>
      <c r="AQ200" s="82"/>
      <c r="AR200" s="82"/>
      <c r="AS200" s="82"/>
      <c r="AT200" s="82"/>
      <c r="AU200" s="82"/>
      <c r="AV200" s="82"/>
      <c r="AW200" s="82"/>
      <c r="AX200" s="82"/>
      <c r="AY200" s="82"/>
      <c r="AZ200" s="82"/>
      <c r="BA200" s="82"/>
      <c r="BB200" s="82"/>
      <c r="BC200" s="82"/>
      <c r="BD200" s="82"/>
      <c r="BE200" s="82"/>
      <c r="BF200" s="82"/>
      <c r="BG200" s="82"/>
      <c r="BH200" s="82"/>
    </row>
    <row r="201" spans="1:60" x14ac:dyDescent="0.25">
      <c r="A201" s="82"/>
      <c r="J201" s="82"/>
      <c r="K201" s="82"/>
      <c r="L201" s="82"/>
      <c r="M201" s="82"/>
      <c r="N201" s="82"/>
      <c r="O201" s="82"/>
      <c r="P201" s="82"/>
      <c r="Q201" s="82"/>
      <c r="R201" s="82"/>
      <c r="S201" s="82"/>
      <c r="T201" s="82"/>
      <c r="U201" s="82"/>
      <c r="V201" s="82"/>
      <c r="W201" s="82"/>
      <c r="X201" s="82"/>
      <c r="Y201" s="82"/>
      <c r="Z201" s="82"/>
      <c r="AA201" s="82"/>
      <c r="AB201" s="82"/>
      <c r="AC201" s="82"/>
      <c r="AD201" s="82"/>
      <c r="AE201" s="82"/>
      <c r="AF201" s="82"/>
      <c r="AG201" s="82"/>
      <c r="AH201" s="82"/>
      <c r="AI201" s="82"/>
      <c r="AJ201" s="82"/>
      <c r="AK201" s="82"/>
      <c r="AL201" s="82"/>
      <c r="AM201" s="82"/>
      <c r="AN201" s="82"/>
      <c r="AO201" s="82"/>
      <c r="AP201" s="82"/>
      <c r="AQ201" s="82"/>
      <c r="AR201" s="82"/>
      <c r="AS201" s="82"/>
      <c r="AT201" s="82"/>
      <c r="AU201" s="82"/>
      <c r="AV201" s="82"/>
      <c r="AW201" s="82"/>
      <c r="AX201" s="82"/>
      <c r="AY201" s="82"/>
      <c r="AZ201" s="82"/>
      <c r="BA201" s="82"/>
      <c r="BB201" s="82"/>
      <c r="BC201" s="82"/>
      <c r="BD201" s="82"/>
      <c r="BE201" s="82"/>
      <c r="BF201" s="82"/>
      <c r="BG201" s="82"/>
      <c r="BH201" s="82"/>
    </row>
    <row r="202" spans="1:60" x14ac:dyDescent="0.25">
      <c r="A202" s="82"/>
      <c r="J202" s="82"/>
      <c r="K202" s="82"/>
      <c r="L202" s="82"/>
      <c r="M202" s="82"/>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2"/>
      <c r="AK202" s="82"/>
      <c r="AL202" s="82"/>
      <c r="AM202" s="82"/>
      <c r="AN202" s="82"/>
      <c r="AO202" s="82"/>
      <c r="AP202" s="82"/>
      <c r="AQ202" s="82"/>
      <c r="AR202" s="82"/>
      <c r="AS202" s="82"/>
      <c r="AT202" s="82"/>
      <c r="AU202" s="82"/>
      <c r="AV202" s="82"/>
      <c r="AW202" s="82"/>
      <c r="AX202" s="82"/>
      <c r="AY202" s="82"/>
      <c r="AZ202" s="82"/>
      <c r="BA202" s="82"/>
      <c r="BB202" s="82"/>
      <c r="BC202" s="82"/>
      <c r="BD202" s="82"/>
      <c r="BE202" s="82"/>
      <c r="BF202" s="82"/>
      <c r="BG202" s="82"/>
      <c r="BH202" s="82"/>
    </row>
    <row r="203" spans="1:60" x14ac:dyDescent="0.25">
      <c r="A203" s="82"/>
      <c r="J203" s="82"/>
      <c r="K203" s="82"/>
      <c r="L203" s="82"/>
      <c r="M203" s="82"/>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c r="AL203" s="82"/>
      <c r="AM203" s="82"/>
      <c r="AN203" s="82"/>
      <c r="AO203" s="82"/>
      <c r="AP203" s="82"/>
      <c r="AQ203" s="82"/>
      <c r="AR203" s="82"/>
      <c r="AS203" s="82"/>
      <c r="AT203" s="82"/>
      <c r="AU203" s="82"/>
      <c r="AV203" s="82"/>
      <c r="AW203" s="82"/>
      <c r="AX203" s="82"/>
      <c r="AY203" s="82"/>
      <c r="AZ203" s="82"/>
      <c r="BA203" s="82"/>
      <c r="BB203" s="82"/>
      <c r="BC203" s="82"/>
      <c r="BD203" s="82"/>
      <c r="BE203" s="82"/>
      <c r="BF203" s="82"/>
      <c r="BG203" s="82"/>
      <c r="BH203" s="82"/>
    </row>
    <row r="204" spans="1:60" x14ac:dyDescent="0.25">
      <c r="A204" s="82"/>
      <c r="J204" s="82"/>
      <c r="K204" s="82"/>
      <c r="L204" s="82"/>
      <c r="M204" s="82"/>
      <c r="N204" s="82"/>
      <c r="O204" s="82"/>
      <c r="P204" s="82"/>
      <c r="Q204" s="82"/>
      <c r="R204" s="82"/>
      <c r="S204" s="82"/>
      <c r="T204" s="82"/>
      <c r="U204" s="82"/>
      <c r="V204" s="82"/>
      <c r="W204" s="82"/>
      <c r="X204" s="82"/>
      <c r="Y204" s="82"/>
      <c r="Z204" s="82"/>
      <c r="AA204" s="82"/>
      <c r="AB204" s="82"/>
      <c r="AC204" s="82"/>
      <c r="AD204" s="82"/>
      <c r="AE204" s="82"/>
      <c r="AF204" s="82"/>
      <c r="AG204" s="82"/>
      <c r="AH204" s="82"/>
      <c r="AI204" s="82"/>
      <c r="AJ204" s="82"/>
      <c r="AK204" s="82"/>
      <c r="AL204" s="82"/>
      <c r="AM204" s="82"/>
      <c r="AN204" s="82"/>
      <c r="AO204" s="82"/>
      <c r="AP204" s="82"/>
      <c r="AQ204" s="82"/>
      <c r="AR204" s="82"/>
      <c r="AS204" s="82"/>
      <c r="AT204" s="82"/>
      <c r="AU204" s="82"/>
      <c r="AV204" s="82"/>
      <c r="AW204" s="82"/>
      <c r="AX204" s="82"/>
      <c r="AY204" s="82"/>
      <c r="AZ204" s="82"/>
      <c r="BA204" s="82"/>
      <c r="BB204" s="82"/>
      <c r="BC204" s="82"/>
      <c r="BD204" s="82"/>
      <c r="BE204" s="82"/>
      <c r="BF204" s="82"/>
      <c r="BG204" s="82"/>
      <c r="BH204" s="82"/>
    </row>
    <row r="205" spans="1:60" x14ac:dyDescent="0.25">
      <c r="A205" s="82"/>
      <c r="J205" s="82"/>
      <c r="K205" s="82"/>
      <c r="L205" s="82"/>
      <c r="M205" s="82"/>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2"/>
      <c r="AM205" s="82"/>
      <c r="AN205" s="82"/>
      <c r="AO205" s="82"/>
      <c r="AP205" s="82"/>
      <c r="AQ205" s="82"/>
      <c r="AR205" s="82"/>
      <c r="AS205" s="82"/>
      <c r="AT205" s="82"/>
      <c r="AU205" s="82"/>
      <c r="AV205" s="82"/>
      <c r="AW205" s="82"/>
      <c r="AX205" s="82"/>
      <c r="AY205" s="82"/>
      <c r="AZ205" s="82"/>
      <c r="BA205" s="82"/>
      <c r="BB205" s="82"/>
      <c r="BC205" s="82"/>
      <c r="BD205" s="82"/>
      <c r="BE205" s="82"/>
      <c r="BF205" s="82"/>
      <c r="BG205" s="82"/>
      <c r="BH205" s="82"/>
    </row>
    <row r="206" spans="1:60" x14ac:dyDescent="0.25">
      <c r="A206" s="82"/>
      <c r="J206" s="82"/>
      <c r="K206" s="82"/>
      <c r="L206" s="82"/>
      <c r="M206" s="82"/>
      <c r="N206" s="82"/>
      <c r="O206" s="82"/>
      <c r="P206" s="82"/>
      <c r="Q206" s="82"/>
      <c r="R206" s="82"/>
      <c r="S206" s="82"/>
      <c r="T206" s="82"/>
      <c r="U206" s="82"/>
      <c r="V206" s="82"/>
      <c r="W206" s="82"/>
      <c r="X206" s="82"/>
      <c r="Y206" s="82"/>
      <c r="Z206" s="82"/>
      <c r="AA206" s="82"/>
      <c r="AB206" s="82"/>
      <c r="AC206" s="82"/>
      <c r="AD206" s="82"/>
      <c r="AE206" s="82"/>
      <c r="AF206" s="82"/>
      <c r="AG206" s="82"/>
      <c r="AH206" s="82"/>
      <c r="AI206" s="82"/>
      <c r="AJ206" s="82"/>
      <c r="AK206" s="82"/>
      <c r="AL206" s="82"/>
      <c r="AM206" s="82"/>
      <c r="AN206" s="82"/>
      <c r="AO206" s="82"/>
      <c r="AP206" s="82"/>
      <c r="AQ206" s="82"/>
      <c r="AR206" s="82"/>
      <c r="AS206" s="82"/>
      <c r="AT206" s="82"/>
      <c r="AU206" s="82"/>
      <c r="AV206" s="82"/>
      <c r="AW206" s="82"/>
      <c r="AX206" s="82"/>
      <c r="AY206" s="82"/>
      <c r="AZ206" s="82"/>
      <c r="BA206" s="82"/>
      <c r="BB206" s="82"/>
      <c r="BC206" s="82"/>
      <c r="BD206" s="82"/>
      <c r="BE206" s="82"/>
      <c r="BF206" s="82"/>
      <c r="BG206" s="82"/>
      <c r="BH206" s="82"/>
    </row>
    <row r="207" spans="1:60" x14ac:dyDescent="0.25">
      <c r="A207" s="82"/>
      <c r="J207" s="82"/>
      <c r="K207" s="82"/>
      <c r="L207" s="82"/>
      <c r="M207" s="82"/>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c r="AL207" s="82"/>
      <c r="AM207" s="82"/>
      <c r="AN207" s="82"/>
      <c r="AO207" s="82"/>
      <c r="AP207" s="82"/>
      <c r="AQ207" s="82"/>
      <c r="AR207" s="82"/>
      <c r="AS207" s="82"/>
      <c r="AT207" s="82"/>
      <c r="AU207" s="82"/>
      <c r="AV207" s="82"/>
      <c r="AW207" s="82"/>
      <c r="AX207" s="82"/>
      <c r="AY207" s="82"/>
      <c r="AZ207" s="82"/>
      <c r="BA207" s="82"/>
      <c r="BB207" s="82"/>
      <c r="BC207" s="82"/>
      <c r="BD207" s="82"/>
      <c r="BE207" s="82"/>
      <c r="BF207" s="82"/>
      <c r="BG207" s="82"/>
      <c r="BH207" s="82"/>
    </row>
    <row r="208" spans="1:60" x14ac:dyDescent="0.25">
      <c r="A208" s="82"/>
      <c r="J208" s="82"/>
      <c r="K208" s="82"/>
      <c r="L208" s="82"/>
      <c r="M208" s="82"/>
      <c r="N208" s="82"/>
      <c r="O208" s="82"/>
      <c r="P208" s="82"/>
      <c r="Q208" s="82"/>
      <c r="R208" s="82"/>
      <c r="S208" s="82"/>
      <c r="T208" s="82"/>
      <c r="U208" s="82"/>
      <c r="V208" s="82"/>
      <c r="W208" s="82"/>
      <c r="X208" s="82"/>
      <c r="Y208" s="82"/>
      <c r="Z208" s="82"/>
      <c r="AA208" s="82"/>
      <c r="AB208" s="82"/>
      <c r="AC208" s="82"/>
      <c r="AD208" s="82"/>
      <c r="AE208" s="82"/>
      <c r="AF208" s="82"/>
      <c r="AG208" s="82"/>
      <c r="AH208" s="82"/>
      <c r="AI208" s="82"/>
      <c r="AJ208" s="82"/>
      <c r="AK208" s="82"/>
      <c r="AL208" s="82"/>
      <c r="AM208" s="82"/>
      <c r="AN208" s="82"/>
      <c r="AO208" s="82"/>
      <c r="AP208" s="82"/>
      <c r="AQ208" s="82"/>
      <c r="AR208" s="82"/>
      <c r="AS208" s="82"/>
      <c r="AT208" s="82"/>
      <c r="AU208" s="82"/>
      <c r="AV208" s="82"/>
      <c r="AW208" s="82"/>
      <c r="AX208" s="82"/>
      <c r="AY208" s="82"/>
      <c r="AZ208" s="82"/>
      <c r="BA208" s="82"/>
      <c r="BB208" s="82"/>
      <c r="BC208" s="82"/>
      <c r="BD208" s="82"/>
      <c r="BE208" s="82"/>
      <c r="BF208" s="82"/>
      <c r="BG208" s="82"/>
      <c r="BH208" s="82"/>
    </row>
    <row r="209" spans="1:60" x14ac:dyDescent="0.25">
      <c r="A209" s="82"/>
      <c r="J209" s="82"/>
      <c r="K209" s="82"/>
      <c r="L209" s="82"/>
      <c r="M209" s="82"/>
      <c r="N209" s="82"/>
      <c r="O209" s="82"/>
      <c r="P209" s="82"/>
      <c r="Q209" s="82"/>
      <c r="R209" s="82"/>
      <c r="S209" s="82"/>
      <c r="T209" s="82"/>
      <c r="U209" s="82"/>
      <c r="V209" s="82"/>
      <c r="W209" s="82"/>
      <c r="X209" s="82"/>
      <c r="Y209" s="82"/>
      <c r="Z209" s="82"/>
      <c r="AA209" s="82"/>
      <c r="AB209" s="82"/>
      <c r="AC209" s="82"/>
      <c r="AD209" s="82"/>
      <c r="AE209" s="82"/>
      <c r="AF209" s="82"/>
      <c r="AG209" s="82"/>
      <c r="AH209" s="82"/>
      <c r="AI209" s="82"/>
      <c r="AJ209" s="82"/>
      <c r="AK209" s="82"/>
      <c r="AL209" s="82"/>
      <c r="AM209" s="82"/>
      <c r="AN209" s="82"/>
      <c r="AO209" s="82"/>
      <c r="AP209" s="82"/>
      <c r="AQ209" s="82"/>
      <c r="AR209" s="82"/>
      <c r="AS209" s="82"/>
      <c r="AT209" s="82"/>
      <c r="AU209" s="82"/>
      <c r="AV209" s="82"/>
      <c r="AW209" s="82"/>
      <c r="AX209" s="82"/>
      <c r="AY209" s="82"/>
      <c r="AZ209" s="82"/>
      <c r="BA209" s="82"/>
      <c r="BB209" s="82"/>
      <c r="BC209" s="82"/>
      <c r="BD209" s="82"/>
      <c r="BE209" s="82"/>
      <c r="BF209" s="82"/>
      <c r="BG209" s="82"/>
      <c r="BH209" s="82"/>
    </row>
    <row r="210" spans="1:60" x14ac:dyDescent="0.25">
      <c r="A210" s="82"/>
      <c r="J210" s="82"/>
      <c r="K210" s="82"/>
      <c r="L210" s="82"/>
      <c r="M210" s="82"/>
      <c r="N210" s="82"/>
      <c r="O210" s="82"/>
      <c r="P210" s="82"/>
      <c r="Q210" s="82"/>
      <c r="R210" s="82"/>
      <c r="S210" s="82"/>
      <c r="T210" s="82"/>
      <c r="U210" s="82"/>
      <c r="V210" s="82"/>
      <c r="W210" s="82"/>
      <c r="X210" s="82"/>
      <c r="Y210" s="82"/>
      <c r="Z210" s="82"/>
      <c r="AA210" s="82"/>
      <c r="AB210" s="82"/>
      <c r="AC210" s="82"/>
      <c r="AD210" s="82"/>
      <c r="AE210" s="82"/>
      <c r="AF210" s="82"/>
      <c r="AG210" s="82"/>
      <c r="AH210" s="82"/>
      <c r="AI210" s="82"/>
      <c r="AJ210" s="82"/>
      <c r="AK210" s="82"/>
      <c r="AL210" s="82"/>
      <c r="AM210" s="82"/>
      <c r="AN210" s="82"/>
      <c r="AO210" s="82"/>
      <c r="AP210" s="82"/>
      <c r="AQ210" s="82"/>
      <c r="AR210" s="82"/>
      <c r="AS210" s="82"/>
      <c r="AT210" s="82"/>
      <c r="AU210" s="82"/>
      <c r="AV210" s="82"/>
      <c r="AW210" s="82"/>
      <c r="AX210" s="82"/>
      <c r="AY210" s="82"/>
      <c r="AZ210" s="82"/>
      <c r="BA210" s="82"/>
      <c r="BB210" s="82"/>
      <c r="BC210" s="82"/>
      <c r="BD210" s="82"/>
      <c r="BE210" s="82"/>
      <c r="BF210" s="82"/>
      <c r="BG210" s="82"/>
      <c r="BH210" s="82"/>
    </row>
    <row r="211" spans="1:60" x14ac:dyDescent="0.25">
      <c r="A211" s="82"/>
      <c r="J211" s="82"/>
      <c r="K211" s="82"/>
      <c r="L211" s="82"/>
      <c r="M211" s="82"/>
      <c r="N211" s="82"/>
      <c r="O211" s="82"/>
      <c r="P211" s="82"/>
      <c r="Q211" s="82"/>
      <c r="R211" s="82"/>
      <c r="S211" s="82"/>
      <c r="T211" s="82"/>
      <c r="U211" s="82"/>
      <c r="V211" s="82"/>
      <c r="W211" s="82"/>
      <c r="X211" s="82"/>
      <c r="Y211" s="82"/>
      <c r="Z211" s="82"/>
      <c r="AA211" s="82"/>
      <c r="AB211" s="82"/>
      <c r="AC211" s="82"/>
      <c r="AD211" s="82"/>
      <c r="AE211" s="82"/>
      <c r="AF211" s="82"/>
      <c r="AG211" s="82"/>
      <c r="AH211" s="82"/>
      <c r="AI211" s="82"/>
      <c r="AJ211" s="82"/>
      <c r="AK211" s="82"/>
      <c r="AL211" s="82"/>
      <c r="AM211" s="82"/>
      <c r="AN211" s="82"/>
      <c r="AO211" s="82"/>
      <c r="AP211" s="82"/>
      <c r="AQ211" s="82"/>
      <c r="AR211" s="82"/>
      <c r="AS211" s="82"/>
      <c r="AT211" s="82"/>
      <c r="AU211" s="82"/>
      <c r="AV211" s="82"/>
      <c r="AW211" s="82"/>
      <c r="AX211" s="82"/>
      <c r="AY211" s="82"/>
      <c r="AZ211" s="82"/>
      <c r="BA211" s="82"/>
      <c r="BB211" s="82"/>
      <c r="BC211" s="82"/>
      <c r="BD211" s="82"/>
      <c r="BE211" s="82"/>
      <c r="BF211" s="82"/>
      <c r="BG211" s="82"/>
      <c r="BH211" s="82"/>
    </row>
    <row r="212" spans="1:60" x14ac:dyDescent="0.25">
      <c r="A212" s="82"/>
      <c r="J212" s="82"/>
      <c r="K212" s="82"/>
      <c r="L212" s="82"/>
      <c r="M212" s="82"/>
      <c r="N212" s="82"/>
      <c r="O212" s="82"/>
      <c r="P212" s="82"/>
      <c r="Q212" s="82"/>
      <c r="R212" s="82"/>
      <c r="S212" s="82"/>
      <c r="T212" s="82"/>
      <c r="U212" s="82"/>
      <c r="V212" s="82"/>
      <c r="W212" s="82"/>
      <c r="X212" s="82"/>
      <c r="Y212" s="82"/>
      <c r="Z212" s="82"/>
      <c r="AA212" s="82"/>
      <c r="AB212" s="82"/>
      <c r="AC212" s="82"/>
      <c r="AD212" s="82"/>
      <c r="AE212" s="82"/>
      <c r="AF212" s="82"/>
      <c r="AG212" s="82"/>
      <c r="AH212" s="82"/>
      <c r="AI212" s="82"/>
      <c r="AJ212" s="82"/>
      <c r="AK212" s="82"/>
      <c r="AL212" s="82"/>
      <c r="AM212" s="82"/>
      <c r="AN212" s="82"/>
      <c r="AO212" s="82"/>
      <c r="AP212" s="82"/>
      <c r="AQ212" s="82"/>
      <c r="AR212" s="82"/>
      <c r="AS212" s="82"/>
      <c r="AT212" s="82"/>
      <c r="AU212" s="82"/>
      <c r="AV212" s="82"/>
      <c r="AW212" s="82"/>
      <c r="AX212" s="82"/>
      <c r="AY212" s="82"/>
      <c r="AZ212" s="82"/>
      <c r="BA212" s="82"/>
      <c r="BB212" s="82"/>
      <c r="BC212" s="82"/>
      <c r="BD212" s="82"/>
      <c r="BE212" s="82"/>
      <c r="BF212" s="82"/>
      <c r="BG212" s="82"/>
      <c r="BH212" s="82"/>
    </row>
    <row r="213" spans="1:60" x14ac:dyDescent="0.25">
      <c r="A213" s="82"/>
      <c r="J213" s="82"/>
      <c r="K213" s="82"/>
      <c r="L213" s="82"/>
      <c r="M213" s="82"/>
      <c r="N213" s="82"/>
      <c r="O213" s="82"/>
      <c r="P213" s="82"/>
      <c r="Q213" s="82"/>
      <c r="R213" s="82"/>
      <c r="S213" s="82"/>
      <c r="T213" s="82"/>
      <c r="U213" s="82"/>
      <c r="V213" s="82"/>
      <c r="W213" s="82"/>
      <c r="X213" s="82"/>
      <c r="Y213" s="82"/>
      <c r="Z213" s="82"/>
      <c r="AA213" s="82"/>
      <c r="AB213" s="82"/>
      <c r="AC213" s="82"/>
      <c r="AD213" s="82"/>
      <c r="AE213" s="82"/>
      <c r="AF213" s="82"/>
      <c r="AG213" s="82"/>
      <c r="AH213" s="82"/>
      <c r="AI213" s="82"/>
      <c r="AJ213" s="82"/>
      <c r="AK213" s="82"/>
      <c r="AL213" s="82"/>
      <c r="AM213" s="82"/>
      <c r="AN213" s="82"/>
      <c r="AO213" s="82"/>
      <c r="AP213" s="82"/>
      <c r="AQ213" s="82"/>
      <c r="AR213" s="82"/>
      <c r="AS213" s="82"/>
      <c r="AT213" s="82"/>
      <c r="AU213" s="82"/>
      <c r="AV213" s="82"/>
      <c r="AW213" s="82"/>
      <c r="AX213" s="82"/>
      <c r="AY213" s="82"/>
      <c r="AZ213" s="82"/>
      <c r="BA213" s="82"/>
      <c r="BB213" s="82"/>
      <c r="BC213" s="82"/>
      <c r="BD213" s="82"/>
      <c r="BE213" s="82"/>
      <c r="BF213" s="82"/>
      <c r="BG213" s="82"/>
      <c r="BH213" s="82"/>
    </row>
    <row r="214" spans="1:60" x14ac:dyDescent="0.25">
      <c r="A214" s="82"/>
      <c r="J214" s="82"/>
      <c r="K214" s="82"/>
      <c r="L214" s="82"/>
      <c r="M214" s="82"/>
      <c r="N214" s="82"/>
      <c r="O214" s="82"/>
      <c r="P214" s="82"/>
      <c r="Q214" s="82"/>
      <c r="R214" s="82"/>
      <c r="S214" s="82"/>
      <c r="T214" s="82"/>
      <c r="U214" s="82"/>
      <c r="V214" s="82"/>
      <c r="W214" s="82"/>
      <c r="X214" s="82"/>
      <c r="Y214" s="82"/>
      <c r="Z214" s="82"/>
      <c r="AA214" s="82"/>
      <c r="AB214" s="82"/>
      <c r="AC214" s="82"/>
      <c r="AD214" s="82"/>
      <c r="AE214" s="82"/>
      <c r="AF214" s="82"/>
      <c r="AG214" s="82"/>
      <c r="AH214" s="82"/>
      <c r="AI214" s="82"/>
      <c r="AJ214" s="82"/>
      <c r="AK214" s="82"/>
      <c r="AL214" s="82"/>
      <c r="AM214" s="82"/>
      <c r="AN214" s="82"/>
      <c r="AO214" s="82"/>
      <c r="AP214" s="82"/>
      <c r="AQ214" s="82"/>
      <c r="AR214" s="82"/>
      <c r="AS214" s="82"/>
      <c r="AT214" s="82"/>
      <c r="AU214" s="82"/>
      <c r="AV214" s="82"/>
      <c r="AW214" s="82"/>
      <c r="AX214" s="82"/>
      <c r="AY214" s="82"/>
      <c r="AZ214" s="82"/>
      <c r="BA214" s="82"/>
      <c r="BB214" s="82"/>
      <c r="BC214" s="82"/>
      <c r="BD214" s="82"/>
      <c r="BE214" s="82"/>
      <c r="BF214" s="82"/>
      <c r="BG214" s="82"/>
      <c r="BH214" s="82"/>
    </row>
    <row r="215" spans="1:60" x14ac:dyDescent="0.25">
      <c r="A215" s="82"/>
      <c r="J215" s="82"/>
      <c r="K215" s="82"/>
      <c r="L215" s="82"/>
      <c r="M215" s="82"/>
      <c r="N215" s="82"/>
      <c r="O215" s="82"/>
      <c r="P215" s="82"/>
      <c r="Q215" s="82"/>
      <c r="R215" s="82"/>
      <c r="S215" s="82"/>
      <c r="T215" s="82"/>
      <c r="U215" s="82"/>
      <c r="V215" s="82"/>
      <c r="W215" s="82"/>
      <c r="X215" s="82"/>
      <c r="Y215" s="82"/>
      <c r="Z215" s="82"/>
      <c r="AA215" s="82"/>
      <c r="AB215" s="82"/>
      <c r="AC215" s="82"/>
      <c r="AD215" s="82"/>
      <c r="AE215" s="82"/>
      <c r="AF215" s="82"/>
      <c r="AG215" s="82"/>
      <c r="AH215" s="82"/>
      <c r="AI215" s="82"/>
      <c r="AJ215" s="82"/>
      <c r="AK215" s="82"/>
      <c r="AL215" s="82"/>
      <c r="AM215" s="82"/>
      <c r="AN215" s="82"/>
      <c r="AO215" s="82"/>
      <c r="AP215" s="82"/>
      <c r="AQ215" s="82"/>
      <c r="AR215" s="82"/>
      <c r="AS215" s="82"/>
      <c r="AT215" s="82"/>
      <c r="AU215" s="82"/>
      <c r="AV215" s="82"/>
      <c r="AW215" s="82"/>
      <c r="AX215" s="82"/>
      <c r="AY215" s="82"/>
      <c r="AZ215" s="82"/>
      <c r="BA215" s="82"/>
      <c r="BB215" s="82"/>
      <c r="BC215" s="82"/>
      <c r="BD215" s="82"/>
      <c r="BE215" s="82"/>
      <c r="BF215" s="82"/>
      <c r="BG215" s="82"/>
      <c r="BH215" s="82"/>
    </row>
    <row r="216" spans="1:60" x14ac:dyDescent="0.25">
      <c r="A216" s="82"/>
      <c r="J216" s="82"/>
      <c r="K216" s="82"/>
      <c r="L216" s="82"/>
      <c r="M216" s="82"/>
      <c r="N216" s="82"/>
      <c r="O216" s="82"/>
      <c r="P216" s="82"/>
      <c r="Q216" s="82"/>
      <c r="R216" s="82"/>
      <c r="S216" s="82"/>
      <c r="T216" s="82"/>
      <c r="U216" s="82"/>
      <c r="V216" s="82"/>
      <c r="W216" s="82"/>
      <c r="X216" s="82"/>
      <c r="Y216" s="82"/>
      <c r="Z216" s="82"/>
      <c r="AA216" s="82"/>
      <c r="AB216" s="82"/>
      <c r="AC216" s="82"/>
      <c r="AD216" s="82"/>
      <c r="AE216" s="82"/>
      <c r="AF216" s="82"/>
      <c r="AG216" s="82"/>
      <c r="AH216" s="82"/>
      <c r="AI216" s="82"/>
      <c r="AJ216" s="82"/>
      <c r="AK216" s="82"/>
      <c r="AL216" s="82"/>
      <c r="AM216" s="82"/>
      <c r="AN216" s="82"/>
      <c r="AO216" s="82"/>
      <c r="AP216" s="82"/>
      <c r="AQ216" s="82"/>
      <c r="AR216" s="82"/>
      <c r="AS216" s="82"/>
      <c r="AT216" s="82"/>
      <c r="AU216" s="82"/>
      <c r="AV216" s="82"/>
      <c r="AW216" s="82"/>
      <c r="AX216" s="82"/>
      <c r="AY216" s="82"/>
      <c r="AZ216" s="82"/>
      <c r="BA216" s="82"/>
      <c r="BB216" s="82"/>
      <c r="BC216" s="82"/>
      <c r="BD216" s="82"/>
      <c r="BE216" s="82"/>
      <c r="BF216" s="82"/>
      <c r="BG216" s="82"/>
      <c r="BH216" s="82"/>
    </row>
    <row r="217" spans="1:60" x14ac:dyDescent="0.25">
      <c r="A217" s="82"/>
      <c r="J217" s="82"/>
      <c r="K217" s="82"/>
      <c r="L217" s="82"/>
      <c r="M217" s="82"/>
      <c r="N217" s="82"/>
      <c r="O217" s="82"/>
      <c r="P217" s="82"/>
      <c r="Q217" s="82"/>
      <c r="R217" s="82"/>
      <c r="S217" s="82"/>
      <c r="T217" s="82"/>
      <c r="U217" s="82"/>
      <c r="V217" s="82"/>
      <c r="W217" s="82"/>
      <c r="X217" s="82"/>
      <c r="Y217" s="82"/>
      <c r="Z217" s="82"/>
      <c r="AA217" s="82"/>
      <c r="AB217" s="82"/>
      <c r="AC217" s="82"/>
      <c r="AD217" s="82"/>
      <c r="AE217" s="82"/>
      <c r="AF217" s="82"/>
      <c r="AG217" s="82"/>
      <c r="AH217" s="82"/>
      <c r="AI217" s="82"/>
      <c r="AJ217" s="82"/>
      <c r="AK217" s="82"/>
      <c r="AL217" s="82"/>
      <c r="AM217" s="82"/>
      <c r="AN217" s="82"/>
      <c r="AO217" s="82"/>
      <c r="AP217" s="82"/>
      <c r="AQ217" s="82"/>
      <c r="AR217" s="82"/>
      <c r="AS217" s="82"/>
      <c r="AT217" s="82"/>
      <c r="AU217" s="82"/>
      <c r="AV217" s="82"/>
      <c r="AW217" s="82"/>
      <c r="AX217" s="82"/>
      <c r="AY217" s="82"/>
      <c r="AZ217" s="82"/>
      <c r="BA217" s="82"/>
      <c r="BB217" s="82"/>
      <c r="BC217" s="82"/>
      <c r="BD217" s="82"/>
      <c r="BE217" s="82"/>
      <c r="BF217" s="82"/>
      <c r="BG217" s="82"/>
      <c r="BH217" s="82"/>
    </row>
    <row r="218" spans="1:60" x14ac:dyDescent="0.25">
      <c r="A218" s="82"/>
      <c r="J218" s="82"/>
      <c r="K218" s="82"/>
      <c r="L218" s="82"/>
      <c r="M218" s="82"/>
      <c r="N218" s="82"/>
      <c r="O218" s="82"/>
      <c r="P218" s="82"/>
      <c r="Q218" s="82"/>
      <c r="R218" s="82"/>
      <c r="S218" s="82"/>
      <c r="T218" s="82"/>
      <c r="U218" s="82"/>
      <c r="V218" s="82"/>
      <c r="W218" s="82"/>
      <c r="X218" s="82"/>
      <c r="Y218" s="82"/>
      <c r="Z218" s="82"/>
      <c r="AA218" s="82"/>
      <c r="AB218" s="82"/>
      <c r="AC218" s="82"/>
      <c r="AD218" s="82"/>
      <c r="AE218" s="82"/>
      <c r="AF218" s="82"/>
      <c r="AG218" s="82"/>
      <c r="AH218" s="82"/>
      <c r="AI218" s="82"/>
      <c r="AJ218" s="82"/>
      <c r="AK218" s="82"/>
      <c r="AL218" s="82"/>
      <c r="AM218" s="82"/>
      <c r="AN218" s="82"/>
      <c r="AO218" s="82"/>
      <c r="AP218" s="82"/>
      <c r="AQ218" s="82"/>
      <c r="AR218" s="82"/>
      <c r="AS218" s="82"/>
      <c r="AT218" s="82"/>
      <c r="AU218" s="82"/>
      <c r="AV218" s="82"/>
      <c r="AW218" s="82"/>
      <c r="AX218" s="82"/>
      <c r="AY218" s="82"/>
      <c r="AZ218" s="82"/>
      <c r="BA218" s="82"/>
      <c r="BB218" s="82"/>
      <c r="BC218" s="82"/>
      <c r="BD218" s="82"/>
      <c r="BE218" s="82"/>
      <c r="BF218" s="82"/>
      <c r="BG218" s="82"/>
      <c r="BH218" s="82"/>
    </row>
    <row r="219" spans="1:60" x14ac:dyDescent="0.25">
      <c r="A219" s="82"/>
      <c r="J219" s="82"/>
      <c r="K219" s="82"/>
      <c r="L219" s="82"/>
      <c r="M219" s="82"/>
      <c r="N219" s="82"/>
      <c r="O219" s="82"/>
      <c r="P219" s="82"/>
      <c r="Q219" s="82"/>
      <c r="R219" s="82"/>
      <c r="S219" s="82"/>
      <c r="T219" s="82"/>
      <c r="U219" s="82"/>
      <c r="V219" s="82"/>
      <c r="W219" s="82"/>
      <c r="X219" s="82"/>
      <c r="Y219" s="82"/>
      <c r="Z219" s="82"/>
      <c r="AA219" s="82"/>
      <c r="AB219" s="82"/>
      <c r="AC219" s="82"/>
      <c r="AD219" s="82"/>
      <c r="AE219" s="82"/>
      <c r="AF219" s="82"/>
      <c r="AG219" s="82"/>
      <c r="AH219" s="82"/>
      <c r="AI219" s="82"/>
      <c r="AJ219" s="82"/>
      <c r="AK219" s="82"/>
      <c r="AL219" s="82"/>
      <c r="AM219" s="82"/>
      <c r="AN219" s="82"/>
      <c r="AO219" s="82"/>
      <c r="AP219" s="82"/>
      <c r="AQ219" s="82"/>
      <c r="AR219" s="82"/>
      <c r="AS219" s="82"/>
      <c r="AT219" s="82"/>
      <c r="AU219" s="82"/>
      <c r="AV219" s="82"/>
      <c r="AW219" s="82"/>
      <c r="AX219" s="82"/>
      <c r="AY219" s="82"/>
      <c r="AZ219" s="82"/>
      <c r="BA219" s="82"/>
      <c r="BB219" s="82"/>
      <c r="BC219" s="82"/>
      <c r="BD219" s="82"/>
      <c r="BE219" s="82"/>
      <c r="BF219" s="82"/>
      <c r="BG219" s="82"/>
      <c r="BH219" s="82"/>
    </row>
    <row r="220" spans="1:60" x14ac:dyDescent="0.25">
      <c r="A220" s="82"/>
      <c r="J220" s="82"/>
      <c r="K220" s="82"/>
      <c r="L220" s="82"/>
      <c r="M220" s="82"/>
      <c r="N220" s="82"/>
      <c r="O220" s="82"/>
      <c r="P220" s="82"/>
      <c r="Q220" s="82"/>
      <c r="R220" s="82"/>
      <c r="S220" s="82"/>
      <c r="T220" s="82"/>
      <c r="U220" s="82"/>
      <c r="V220" s="82"/>
      <c r="W220" s="82"/>
      <c r="X220" s="82"/>
      <c r="Y220" s="82"/>
      <c r="Z220" s="82"/>
      <c r="AA220" s="82"/>
      <c r="AB220" s="82"/>
      <c r="AC220" s="82"/>
      <c r="AD220" s="82"/>
      <c r="AE220" s="82"/>
      <c r="AF220" s="82"/>
      <c r="AG220" s="82"/>
      <c r="AH220" s="82"/>
      <c r="AI220" s="82"/>
      <c r="AJ220" s="82"/>
      <c r="AK220" s="82"/>
      <c r="AL220" s="82"/>
      <c r="AM220" s="82"/>
      <c r="AN220" s="82"/>
      <c r="AO220" s="82"/>
      <c r="AP220" s="82"/>
      <c r="AQ220" s="82"/>
      <c r="AR220" s="82"/>
      <c r="AS220" s="82"/>
      <c r="AT220" s="82"/>
      <c r="AU220" s="82"/>
      <c r="AV220" s="82"/>
      <c r="AW220" s="82"/>
      <c r="AX220" s="82"/>
      <c r="AY220" s="82"/>
      <c r="AZ220" s="82"/>
      <c r="BA220" s="82"/>
      <c r="BB220" s="82"/>
      <c r="BC220" s="82"/>
      <c r="BD220" s="82"/>
      <c r="BE220" s="82"/>
      <c r="BF220" s="82"/>
      <c r="BG220" s="82"/>
      <c r="BH220" s="82"/>
    </row>
    <row r="221" spans="1:60" x14ac:dyDescent="0.25">
      <c r="A221" s="82"/>
      <c r="J221" s="82"/>
      <c r="K221" s="82"/>
      <c r="L221" s="82"/>
      <c r="M221" s="82"/>
      <c r="N221" s="82"/>
      <c r="O221" s="82"/>
      <c r="P221" s="82"/>
      <c r="Q221" s="82"/>
      <c r="R221" s="82"/>
      <c r="S221" s="82"/>
      <c r="T221" s="82"/>
      <c r="U221" s="82"/>
      <c r="V221" s="82"/>
      <c r="W221" s="82"/>
      <c r="X221" s="82"/>
      <c r="Y221" s="82"/>
      <c r="Z221" s="82"/>
      <c r="AA221" s="82"/>
      <c r="AB221" s="82"/>
      <c r="AC221" s="82"/>
      <c r="AD221" s="82"/>
      <c r="AE221" s="82"/>
      <c r="AF221" s="82"/>
      <c r="AG221" s="82"/>
      <c r="AH221" s="82"/>
      <c r="AI221" s="82"/>
      <c r="AJ221" s="82"/>
      <c r="AK221" s="82"/>
      <c r="AL221" s="82"/>
      <c r="AM221" s="82"/>
      <c r="AN221" s="82"/>
      <c r="AO221" s="82"/>
      <c r="AP221" s="82"/>
      <c r="AQ221" s="82"/>
      <c r="AR221" s="82"/>
      <c r="AS221" s="82"/>
      <c r="AT221" s="82"/>
      <c r="AU221" s="82"/>
      <c r="AV221" s="82"/>
      <c r="AW221" s="82"/>
      <c r="AX221" s="82"/>
      <c r="AY221" s="82"/>
      <c r="AZ221" s="82"/>
      <c r="BA221" s="82"/>
      <c r="BB221" s="82"/>
      <c r="BC221" s="82"/>
      <c r="BD221" s="82"/>
      <c r="BE221" s="82"/>
      <c r="BF221" s="82"/>
      <c r="BG221" s="82"/>
      <c r="BH221" s="82"/>
    </row>
    <row r="222" spans="1:60" x14ac:dyDescent="0.25">
      <c r="A222" s="82"/>
      <c r="J222" s="82"/>
      <c r="K222" s="82"/>
      <c r="L222" s="82"/>
      <c r="M222" s="82"/>
      <c r="N222" s="82"/>
      <c r="O222" s="82"/>
      <c r="P222" s="82"/>
      <c r="Q222" s="82"/>
      <c r="R222" s="82"/>
      <c r="S222" s="82"/>
      <c r="T222" s="82"/>
      <c r="U222" s="82"/>
      <c r="V222" s="82"/>
      <c r="W222" s="82"/>
      <c r="X222" s="82"/>
      <c r="Y222" s="82"/>
      <c r="Z222" s="82"/>
      <c r="AA222" s="82"/>
      <c r="AB222" s="82"/>
      <c r="AC222" s="82"/>
      <c r="AD222" s="82"/>
      <c r="AE222" s="82"/>
      <c r="AF222" s="82"/>
      <c r="AG222" s="82"/>
      <c r="AH222" s="82"/>
      <c r="AI222" s="82"/>
      <c r="AJ222" s="82"/>
      <c r="AK222" s="82"/>
      <c r="AL222" s="82"/>
      <c r="AM222" s="82"/>
      <c r="AN222" s="82"/>
      <c r="AO222" s="82"/>
      <c r="AP222" s="82"/>
      <c r="AQ222" s="82"/>
      <c r="AR222" s="82"/>
      <c r="AS222" s="82"/>
      <c r="AT222" s="82"/>
      <c r="AU222" s="82"/>
      <c r="AV222" s="82"/>
      <c r="AW222" s="82"/>
      <c r="AX222" s="82"/>
      <c r="AY222" s="82"/>
      <c r="AZ222" s="82"/>
      <c r="BA222" s="82"/>
      <c r="BB222" s="82"/>
      <c r="BC222" s="82"/>
      <c r="BD222" s="82"/>
      <c r="BE222" s="82"/>
      <c r="BF222" s="82"/>
      <c r="BG222" s="82"/>
      <c r="BH222" s="82"/>
    </row>
    <row r="223" spans="1:60" x14ac:dyDescent="0.25">
      <c r="A223" s="82"/>
      <c r="J223" s="82"/>
      <c r="K223" s="82"/>
      <c r="L223" s="82"/>
      <c r="M223" s="82"/>
      <c r="N223" s="82"/>
      <c r="O223" s="82"/>
      <c r="P223" s="82"/>
      <c r="Q223" s="82"/>
      <c r="R223" s="82"/>
      <c r="S223" s="82"/>
      <c r="T223" s="82"/>
      <c r="U223" s="82"/>
      <c r="V223" s="82"/>
      <c r="W223" s="82"/>
      <c r="X223" s="82"/>
      <c r="Y223" s="82"/>
      <c r="Z223" s="82"/>
      <c r="AA223" s="82"/>
      <c r="AB223" s="82"/>
      <c r="AC223" s="82"/>
      <c r="AD223" s="82"/>
      <c r="AE223" s="82"/>
      <c r="AF223" s="82"/>
      <c r="AG223" s="82"/>
      <c r="AH223" s="82"/>
      <c r="AI223" s="82"/>
      <c r="AJ223" s="82"/>
      <c r="AK223" s="82"/>
      <c r="AL223" s="82"/>
      <c r="AM223" s="82"/>
      <c r="AN223" s="82"/>
      <c r="AO223" s="82"/>
      <c r="AP223" s="82"/>
      <c r="AQ223" s="82"/>
      <c r="AR223" s="82"/>
      <c r="AS223" s="82"/>
      <c r="AT223" s="82"/>
      <c r="AU223" s="82"/>
      <c r="AV223" s="82"/>
      <c r="AW223" s="82"/>
      <c r="AX223" s="82"/>
      <c r="AY223" s="82"/>
      <c r="AZ223" s="82"/>
      <c r="BA223" s="82"/>
      <c r="BB223" s="82"/>
      <c r="BC223" s="82"/>
      <c r="BD223" s="82"/>
      <c r="BE223" s="82"/>
      <c r="BF223" s="82"/>
      <c r="BG223" s="82"/>
      <c r="BH223" s="82"/>
    </row>
    <row r="224" spans="1:60" x14ac:dyDescent="0.25">
      <c r="A224" s="82"/>
      <c r="J224" s="82"/>
      <c r="K224" s="82"/>
      <c r="L224" s="82"/>
      <c r="M224" s="82"/>
      <c r="N224" s="82"/>
      <c r="O224" s="82"/>
      <c r="P224" s="82"/>
      <c r="Q224" s="82"/>
      <c r="R224" s="82"/>
      <c r="S224" s="82"/>
      <c r="T224" s="82"/>
      <c r="U224" s="82"/>
      <c r="V224" s="82"/>
      <c r="W224" s="82"/>
      <c r="X224" s="82"/>
      <c r="Y224" s="82"/>
      <c r="Z224" s="82"/>
      <c r="AA224" s="82"/>
      <c r="AB224" s="82"/>
      <c r="AC224" s="82"/>
      <c r="AD224" s="82"/>
      <c r="AE224" s="82"/>
      <c r="AF224" s="82"/>
      <c r="AG224" s="82"/>
      <c r="AH224" s="82"/>
      <c r="AI224" s="82"/>
      <c r="AJ224" s="82"/>
      <c r="AK224" s="82"/>
      <c r="AL224" s="82"/>
      <c r="AM224" s="82"/>
      <c r="AN224" s="82"/>
      <c r="AO224" s="82"/>
      <c r="AP224" s="82"/>
      <c r="AQ224" s="82"/>
      <c r="AR224" s="82"/>
      <c r="AS224" s="82"/>
      <c r="AT224" s="82"/>
      <c r="AU224" s="82"/>
      <c r="AV224" s="82"/>
      <c r="AW224" s="82"/>
      <c r="AX224" s="82"/>
      <c r="AY224" s="82"/>
      <c r="AZ224" s="82"/>
      <c r="BA224" s="82"/>
      <c r="BB224" s="82"/>
      <c r="BC224" s="82"/>
      <c r="BD224" s="82"/>
      <c r="BE224" s="82"/>
      <c r="BF224" s="82"/>
      <c r="BG224" s="82"/>
      <c r="BH224" s="82"/>
    </row>
    <row r="225" spans="1:60" x14ac:dyDescent="0.25">
      <c r="A225" s="82"/>
      <c r="J225" s="82"/>
      <c r="K225" s="82"/>
      <c r="L225" s="82"/>
      <c r="M225" s="82"/>
      <c r="N225" s="82"/>
      <c r="O225" s="82"/>
      <c r="P225" s="82"/>
      <c r="Q225" s="82"/>
      <c r="R225" s="82"/>
      <c r="S225" s="82"/>
      <c r="T225" s="82"/>
      <c r="U225" s="82"/>
      <c r="V225" s="82"/>
      <c r="W225" s="82"/>
      <c r="X225" s="82"/>
      <c r="Y225" s="82"/>
      <c r="Z225" s="82"/>
      <c r="AA225" s="82"/>
      <c r="AB225" s="82"/>
      <c r="AC225" s="82"/>
      <c r="AD225" s="82"/>
      <c r="AE225" s="82"/>
      <c r="AF225" s="82"/>
      <c r="AG225" s="82"/>
      <c r="AH225" s="82"/>
      <c r="AI225" s="82"/>
      <c r="AJ225" s="82"/>
      <c r="AK225" s="82"/>
      <c r="AL225" s="82"/>
      <c r="AM225" s="82"/>
      <c r="AN225" s="82"/>
      <c r="AO225" s="82"/>
      <c r="AP225" s="82"/>
      <c r="AQ225" s="82"/>
      <c r="AR225" s="82"/>
      <c r="AS225" s="82"/>
      <c r="AT225" s="82"/>
      <c r="AU225" s="82"/>
      <c r="AV225" s="82"/>
      <c r="AW225" s="82"/>
      <c r="AX225" s="82"/>
      <c r="AY225" s="82"/>
      <c r="AZ225" s="82"/>
      <c r="BA225" s="82"/>
      <c r="BB225" s="82"/>
      <c r="BC225" s="82"/>
      <c r="BD225" s="82"/>
      <c r="BE225" s="82"/>
      <c r="BF225" s="82"/>
      <c r="BG225" s="82"/>
      <c r="BH225" s="82"/>
    </row>
    <row r="226" spans="1:60" x14ac:dyDescent="0.25">
      <c r="A226" s="82"/>
      <c r="J226" s="82"/>
      <c r="K226" s="82"/>
      <c r="L226" s="82"/>
      <c r="M226" s="82"/>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82"/>
      <c r="AL226" s="82"/>
      <c r="AM226" s="82"/>
      <c r="AN226" s="82"/>
      <c r="AO226" s="82"/>
      <c r="AP226" s="82"/>
      <c r="AQ226" s="82"/>
      <c r="AR226" s="82"/>
      <c r="AS226" s="82"/>
      <c r="AT226" s="82"/>
      <c r="AU226" s="82"/>
      <c r="AV226" s="82"/>
      <c r="AW226" s="82"/>
      <c r="AX226" s="82"/>
      <c r="AY226" s="82"/>
      <c r="AZ226" s="82"/>
      <c r="BA226" s="82"/>
      <c r="BB226" s="82"/>
      <c r="BC226" s="82"/>
      <c r="BD226" s="82"/>
      <c r="BE226" s="82"/>
      <c r="BF226" s="82"/>
      <c r="BG226" s="82"/>
      <c r="BH226" s="82"/>
    </row>
    <row r="227" spans="1:60" x14ac:dyDescent="0.25">
      <c r="A227" s="82"/>
      <c r="J227" s="82"/>
      <c r="K227" s="82"/>
      <c r="L227" s="82"/>
      <c r="M227" s="82"/>
      <c r="N227" s="82"/>
      <c r="O227" s="82"/>
      <c r="P227" s="82"/>
      <c r="Q227" s="82"/>
      <c r="R227" s="82"/>
      <c r="S227" s="82"/>
      <c r="T227" s="82"/>
      <c r="U227" s="82"/>
      <c r="V227" s="82"/>
      <c r="W227" s="82"/>
      <c r="X227" s="82"/>
      <c r="Y227" s="82"/>
      <c r="Z227" s="82"/>
      <c r="AA227" s="82"/>
      <c r="AB227" s="82"/>
      <c r="AC227" s="82"/>
      <c r="AD227" s="82"/>
      <c r="AE227" s="82"/>
      <c r="AF227" s="82"/>
      <c r="AG227" s="82"/>
      <c r="AH227" s="82"/>
      <c r="AI227" s="82"/>
      <c r="AJ227" s="82"/>
      <c r="AK227" s="82"/>
      <c r="AL227" s="82"/>
      <c r="AM227" s="82"/>
      <c r="AN227" s="82"/>
      <c r="AO227" s="82"/>
      <c r="AP227" s="82"/>
      <c r="AQ227" s="82"/>
      <c r="AR227" s="82"/>
      <c r="AS227" s="82"/>
      <c r="AT227" s="82"/>
      <c r="AU227" s="82"/>
      <c r="AV227" s="82"/>
      <c r="AW227" s="82"/>
      <c r="AX227" s="82"/>
      <c r="AY227" s="82"/>
      <c r="AZ227" s="82"/>
      <c r="BA227" s="82"/>
      <c r="BB227" s="82"/>
      <c r="BC227" s="82"/>
      <c r="BD227" s="82"/>
      <c r="BE227" s="82"/>
      <c r="BF227" s="82"/>
      <c r="BG227" s="82"/>
      <c r="BH227" s="82"/>
    </row>
    <row r="228" spans="1:60" x14ac:dyDescent="0.25">
      <c r="A228" s="82"/>
      <c r="J228" s="82"/>
      <c r="K228" s="82"/>
      <c r="L228" s="82"/>
      <c r="M228" s="82"/>
      <c r="N228" s="82"/>
      <c r="O228" s="82"/>
      <c r="P228" s="82"/>
      <c r="Q228" s="82"/>
      <c r="R228" s="82"/>
      <c r="S228" s="82"/>
      <c r="T228" s="82"/>
      <c r="U228" s="82"/>
      <c r="V228" s="82"/>
      <c r="W228" s="82"/>
      <c r="X228" s="82"/>
      <c r="Y228" s="82"/>
      <c r="Z228" s="82"/>
      <c r="AA228" s="82"/>
      <c r="AB228" s="82"/>
      <c r="AC228" s="82"/>
      <c r="AD228" s="82"/>
      <c r="AE228" s="82"/>
      <c r="AF228" s="82"/>
      <c r="AG228" s="82"/>
      <c r="AH228" s="82"/>
      <c r="AI228" s="82"/>
      <c r="AJ228" s="82"/>
      <c r="AK228" s="82"/>
      <c r="AL228" s="82"/>
      <c r="AM228" s="82"/>
      <c r="AN228" s="82"/>
      <c r="AO228" s="82"/>
      <c r="AP228" s="82"/>
      <c r="AQ228" s="82"/>
      <c r="AR228" s="82"/>
      <c r="AS228" s="82"/>
      <c r="AT228" s="82"/>
      <c r="AU228" s="82"/>
      <c r="AV228" s="82"/>
      <c r="AW228" s="82"/>
      <c r="AX228" s="82"/>
      <c r="AY228" s="82"/>
      <c r="AZ228" s="82"/>
      <c r="BA228" s="82"/>
      <c r="BB228" s="82"/>
      <c r="BC228" s="82"/>
      <c r="BD228" s="82"/>
      <c r="BE228" s="82"/>
      <c r="BF228" s="82"/>
      <c r="BG228" s="82"/>
      <c r="BH228" s="82"/>
    </row>
    <row r="229" spans="1:60" x14ac:dyDescent="0.25">
      <c r="A229" s="82"/>
      <c r="J229" s="82"/>
      <c r="K229" s="82"/>
      <c r="L229" s="82"/>
      <c r="M229" s="82"/>
      <c r="N229" s="82"/>
      <c r="O229" s="82"/>
      <c r="P229" s="82"/>
      <c r="Q229" s="82"/>
      <c r="R229" s="82"/>
      <c r="S229" s="82"/>
      <c r="T229" s="82"/>
      <c r="U229" s="82"/>
      <c r="V229" s="82"/>
      <c r="W229" s="82"/>
      <c r="X229" s="82"/>
      <c r="Y229" s="82"/>
      <c r="Z229" s="82"/>
      <c r="AA229" s="82"/>
      <c r="AB229" s="82"/>
      <c r="AC229" s="82"/>
      <c r="AD229" s="82"/>
      <c r="AE229" s="82"/>
      <c r="AF229" s="82"/>
      <c r="AG229" s="82"/>
      <c r="AH229" s="82"/>
      <c r="AI229" s="82"/>
      <c r="AJ229" s="82"/>
      <c r="AK229" s="82"/>
      <c r="AL229" s="82"/>
      <c r="AM229" s="82"/>
      <c r="AN229" s="82"/>
      <c r="AO229" s="82"/>
      <c r="AP229" s="82"/>
      <c r="AQ229" s="82"/>
      <c r="AR229" s="82"/>
      <c r="AS229" s="82"/>
      <c r="AT229" s="82"/>
      <c r="AU229" s="82"/>
      <c r="AV229" s="82"/>
      <c r="AW229" s="82"/>
      <c r="AX229" s="82"/>
      <c r="AY229" s="82"/>
      <c r="AZ229" s="82"/>
      <c r="BA229" s="82"/>
      <c r="BB229" s="82"/>
      <c r="BC229" s="82"/>
      <c r="BD229" s="82"/>
      <c r="BE229" s="82"/>
      <c r="BF229" s="82"/>
      <c r="BG229" s="82"/>
      <c r="BH229" s="82"/>
    </row>
    <row r="230" spans="1:60" x14ac:dyDescent="0.25">
      <c r="A230" s="82"/>
      <c r="J230" s="82"/>
      <c r="K230" s="82"/>
      <c r="L230" s="82"/>
      <c r="M230" s="82"/>
      <c r="N230" s="82"/>
      <c r="O230" s="82"/>
      <c r="P230" s="82"/>
      <c r="Q230" s="82"/>
      <c r="R230" s="82"/>
      <c r="S230" s="82"/>
      <c r="T230" s="82"/>
      <c r="U230" s="82"/>
      <c r="V230" s="82"/>
      <c r="W230" s="82"/>
      <c r="X230" s="82"/>
      <c r="Y230" s="82"/>
      <c r="Z230" s="82"/>
      <c r="AA230" s="82"/>
      <c r="AB230" s="82"/>
      <c r="AC230" s="82"/>
      <c r="AD230" s="82"/>
      <c r="AE230" s="82"/>
      <c r="AF230" s="82"/>
      <c r="AG230" s="82"/>
      <c r="AH230" s="82"/>
      <c r="AI230" s="82"/>
      <c r="AJ230" s="82"/>
      <c r="AK230" s="82"/>
      <c r="AL230" s="82"/>
      <c r="AM230" s="82"/>
      <c r="AN230" s="82"/>
      <c r="AO230" s="82"/>
      <c r="AP230" s="82"/>
      <c r="AQ230" s="82"/>
      <c r="AR230" s="82"/>
      <c r="AS230" s="82"/>
      <c r="AT230" s="82"/>
      <c r="AU230" s="82"/>
      <c r="AV230" s="82"/>
      <c r="AW230" s="82"/>
      <c r="AX230" s="82"/>
      <c r="AY230" s="82"/>
      <c r="AZ230" s="82"/>
      <c r="BA230" s="82"/>
      <c r="BB230" s="82"/>
      <c r="BC230" s="82"/>
      <c r="BD230" s="82"/>
      <c r="BE230" s="82"/>
      <c r="BF230" s="82"/>
      <c r="BG230" s="82"/>
      <c r="BH230" s="82"/>
    </row>
    <row r="231" spans="1:60" x14ac:dyDescent="0.25">
      <c r="A231" s="82"/>
      <c r="J231" s="82"/>
      <c r="K231" s="82"/>
      <c r="L231" s="82"/>
      <c r="M231" s="82"/>
      <c r="N231" s="82"/>
      <c r="O231" s="82"/>
      <c r="P231" s="82"/>
      <c r="Q231" s="82"/>
      <c r="R231" s="82"/>
      <c r="S231" s="82"/>
      <c r="T231" s="82"/>
      <c r="U231" s="82"/>
      <c r="V231" s="82"/>
      <c r="W231" s="82"/>
      <c r="X231" s="82"/>
      <c r="Y231" s="82"/>
      <c r="Z231" s="82"/>
      <c r="AA231" s="82"/>
      <c r="AB231" s="82"/>
      <c r="AC231" s="82"/>
      <c r="AD231" s="82"/>
      <c r="AE231" s="82"/>
      <c r="AF231" s="82"/>
      <c r="AG231" s="82"/>
      <c r="AH231" s="82"/>
      <c r="AI231" s="82"/>
      <c r="AJ231" s="82"/>
      <c r="AK231" s="82"/>
      <c r="AL231" s="82"/>
      <c r="AM231" s="82"/>
      <c r="AN231" s="82"/>
      <c r="AO231" s="82"/>
      <c r="AP231" s="82"/>
      <c r="AQ231" s="82"/>
      <c r="AR231" s="82"/>
      <c r="AS231" s="82"/>
      <c r="AT231" s="82"/>
      <c r="AU231" s="82"/>
      <c r="AV231" s="82"/>
      <c r="AW231" s="82"/>
      <c r="AX231" s="82"/>
      <c r="AY231" s="82"/>
      <c r="AZ231" s="82"/>
      <c r="BA231" s="82"/>
      <c r="BB231" s="82"/>
      <c r="BC231" s="82"/>
      <c r="BD231" s="82"/>
      <c r="BE231" s="82"/>
      <c r="BF231" s="82"/>
      <c r="BG231" s="82"/>
      <c r="BH231" s="82"/>
    </row>
    <row r="232" spans="1:60" x14ac:dyDescent="0.25">
      <c r="A232" s="82"/>
      <c r="J232" s="82"/>
      <c r="K232" s="82"/>
      <c r="L232" s="82"/>
      <c r="M232" s="82"/>
      <c r="N232" s="82"/>
      <c r="O232" s="82"/>
      <c r="P232" s="82"/>
      <c r="Q232" s="82"/>
      <c r="R232" s="82"/>
      <c r="S232" s="82"/>
      <c r="T232" s="82"/>
      <c r="U232" s="82"/>
      <c r="V232" s="82"/>
      <c r="W232" s="82"/>
      <c r="X232" s="82"/>
      <c r="Y232" s="82"/>
      <c r="Z232" s="82"/>
      <c r="AA232" s="82"/>
      <c r="AB232" s="82"/>
      <c r="AC232" s="82"/>
      <c r="AD232" s="82"/>
      <c r="AE232" s="82"/>
      <c r="AF232" s="82"/>
      <c r="AG232" s="82"/>
      <c r="AH232" s="82"/>
      <c r="AI232" s="82"/>
      <c r="AJ232" s="82"/>
      <c r="AK232" s="82"/>
      <c r="AL232" s="82"/>
      <c r="AM232" s="82"/>
      <c r="AN232" s="82"/>
      <c r="AO232" s="82"/>
      <c r="AP232" s="82"/>
      <c r="AQ232" s="82"/>
      <c r="AR232" s="82"/>
      <c r="AS232" s="82"/>
      <c r="AT232" s="82"/>
      <c r="AU232" s="82"/>
      <c r="AV232" s="82"/>
      <c r="AW232" s="82"/>
      <c r="AX232" s="82"/>
      <c r="AY232" s="82"/>
      <c r="AZ232" s="82"/>
      <c r="BA232" s="82"/>
      <c r="BB232" s="82"/>
      <c r="BC232" s="82"/>
      <c r="BD232" s="82"/>
      <c r="BE232" s="82"/>
      <c r="BF232" s="82"/>
      <c r="BG232" s="82"/>
      <c r="BH232" s="82"/>
    </row>
    <row r="233" spans="1:60" x14ac:dyDescent="0.25">
      <c r="A233" s="82"/>
      <c r="J233" s="82"/>
      <c r="K233" s="82"/>
      <c r="L233" s="82"/>
      <c r="M233" s="82"/>
      <c r="N233" s="82"/>
      <c r="O233" s="82"/>
      <c r="P233" s="82"/>
      <c r="Q233" s="82"/>
      <c r="R233" s="82"/>
      <c r="S233" s="82"/>
      <c r="T233" s="82"/>
      <c r="U233" s="82"/>
      <c r="V233" s="82"/>
      <c r="W233" s="82"/>
      <c r="X233" s="82"/>
      <c r="Y233" s="82"/>
      <c r="Z233" s="82"/>
      <c r="AA233" s="82"/>
      <c r="AB233" s="82"/>
      <c r="AC233" s="82"/>
      <c r="AD233" s="82"/>
      <c r="AE233" s="82"/>
      <c r="AF233" s="82"/>
      <c r="AG233" s="82"/>
      <c r="AH233" s="82"/>
      <c r="AI233" s="82"/>
      <c r="AJ233" s="82"/>
      <c r="AK233" s="82"/>
      <c r="AL233" s="82"/>
      <c r="AM233" s="82"/>
      <c r="AN233" s="82"/>
      <c r="AO233" s="82"/>
      <c r="AP233" s="82"/>
      <c r="AQ233" s="82"/>
      <c r="AR233" s="82"/>
      <c r="AS233" s="82"/>
      <c r="AT233" s="82"/>
      <c r="AU233" s="82"/>
      <c r="AV233" s="82"/>
      <c r="AW233" s="82"/>
      <c r="AX233" s="82"/>
      <c r="AY233" s="82"/>
      <c r="AZ233" s="82"/>
      <c r="BA233" s="82"/>
      <c r="BB233" s="82"/>
      <c r="BC233" s="82"/>
      <c r="BD233" s="82"/>
      <c r="BE233" s="82"/>
      <c r="BF233" s="82"/>
      <c r="BG233" s="82"/>
      <c r="BH233" s="82"/>
    </row>
    <row r="234" spans="1:60" x14ac:dyDescent="0.25">
      <c r="A234" s="82"/>
      <c r="J234" s="82"/>
      <c r="K234" s="82"/>
      <c r="L234" s="82"/>
      <c r="M234" s="82"/>
      <c r="N234" s="82"/>
      <c r="O234" s="82"/>
      <c r="P234" s="82"/>
      <c r="Q234" s="82"/>
      <c r="R234" s="82"/>
      <c r="S234" s="82"/>
      <c r="T234" s="82"/>
      <c r="U234" s="82"/>
      <c r="V234" s="82"/>
      <c r="W234" s="82"/>
      <c r="X234" s="82"/>
      <c r="Y234" s="82"/>
      <c r="Z234" s="82"/>
      <c r="AA234" s="82"/>
      <c r="AB234" s="82"/>
      <c r="AC234" s="82"/>
      <c r="AD234" s="82"/>
      <c r="AE234" s="82"/>
      <c r="AF234" s="82"/>
      <c r="AG234" s="82"/>
      <c r="AH234" s="82"/>
      <c r="AI234" s="82"/>
      <c r="AJ234" s="82"/>
      <c r="AK234" s="82"/>
      <c r="AL234" s="82"/>
      <c r="AM234" s="82"/>
      <c r="AN234" s="82"/>
      <c r="AO234" s="82"/>
      <c r="AP234" s="82"/>
      <c r="AQ234" s="82"/>
      <c r="AR234" s="82"/>
      <c r="AS234" s="82"/>
      <c r="AT234" s="82"/>
      <c r="AU234" s="82"/>
      <c r="AV234" s="82"/>
      <c r="AW234" s="82"/>
      <c r="AX234" s="82"/>
      <c r="AY234" s="82"/>
      <c r="AZ234" s="82"/>
      <c r="BA234" s="82"/>
      <c r="BB234" s="82"/>
      <c r="BC234" s="82"/>
      <c r="BD234" s="82"/>
      <c r="BE234" s="82"/>
      <c r="BF234" s="82"/>
      <c r="BG234" s="82"/>
      <c r="BH234" s="82"/>
    </row>
    <row r="235" spans="1:60" x14ac:dyDescent="0.25">
      <c r="A235" s="82"/>
      <c r="J235" s="82"/>
      <c r="K235" s="82"/>
      <c r="L235" s="82"/>
      <c r="M235" s="82"/>
      <c r="N235" s="82"/>
      <c r="O235" s="82"/>
      <c r="P235" s="82"/>
      <c r="Q235" s="82"/>
      <c r="R235" s="82"/>
      <c r="S235" s="82"/>
      <c r="T235" s="82"/>
      <c r="U235" s="82"/>
      <c r="V235" s="82"/>
      <c r="W235" s="82"/>
      <c r="X235" s="82"/>
      <c r="Y235" s="82"/>
      <c r="Z235" s="82"/>
      <c r="AA235" s="82"/>
      <c r="AB235" s="82"/>
      <c r="AC235" s="82"/>
      <c r="AD235" s="82"/>
      <c r="AE235" s="82"/>
      <c r="AF235" s="82"/>
      <c r="AG235" s="82"/>
      <c r="AH235" s="82"/>
      <c r="AI235" s="82"/>
      <c r="AJ235" s="82"/>
      <c r="AK235" s="82"/>
      <c r="AL235" s="82"/>
      <c r="AM235" s="82"/>
      <c r="AN235" s="82"/>
      <c r="AO235" s="82"/>
      <c r="AP235" s="82"/>
      <c r="AQ235" s="82"/>
      <c r="AR235" s="82"/>
      <c r="AS235" s="82"/>
      <c r="AT235" s="82"/>
      <c r="AU235" s="82"/>
      <c r="AV235" s="82"/>
      <c r="AW235" s="82"/>
      <c r="AX235" s="82"/>
      <c r="AY235" s="82"/>
      <c r="AZ235" s="82"/>
      <c r="BA235" s="82"/>
      <c r="BB235" s="82"/>
      <c r="BC235" s="82"/>
      <c r="BD235" s="82"/>
      <c r="BE235" s="82"/>
      <c r="BF235" s="82"/>
      <c r="BG235" s="82"/>
      <c r="BH235" s="82"/>
    </row>
    <row r="236" spans="1:60" x14ac:dyDescent="0.25">
      <c r="A236" s="82"/>
      <c r="J236" s="82"/>
      <c r="K236" s="82"/>
      <c r="L236" s="82"/>
      <c r="M236" s="82"/>
      <c r="N236" s="82"/>
      <c r="O236" s="82"/>
      <c r="P236" s="82"/>
      <c r="Q236" s="82"/>
      <c r="R236" s="82"/>
      <c r="S236" s="82"/>
      <c r="T236" s="82"/>
      <c r="U236" s="82"/>
      <c r="V236" s="82"/>
      <c r="W236" s="82"/>
      <c r="X236" s="82"/>
      <c r="Y236" s="82"/>
      <c r="Z236" s="82"/>
      <c r="AA236" s="82"/>
      <c r="AB236" s="82"/>
      <c r="AC236" s="82"/>
      <c r="AD236" s="82"/>
      <c r="AE236" s="82"/>
      <c r="AF236" s="82"/>
      <c r="AG236" s="82"/>
      <c r="AH236" s="82"/>
      <c r="AI236" s="82"/>
      <c r="AJ236" s="82"/>
      <c r="AK236" s="82"/>
      <c r="AL236" s="82"/>
      <c r="AM236" s="82"/>
      <c r="AN236" s="82"/>
      <c r="AO236" s="82"/>
      <c r="AP236" s="82"/>
      <c r="AQ236" s="82"/>
      <c r="AR236" s="82"/>
      <c r="AS236" s="82"/>
      <c r="AT236" s="82"/>
      <c r="AU236" s="82"/>
      <c r="AV236" s="82"/>
      <c r="AW236" s="82"/>
      <c r="AX236" s="82"/>
      <c r="AY236" s="82"/>
      <c r="AZ236" s="82"/>
      <c r="BA236" s="82"/>
      <c r="BB236" s="82"/>
      <c r="BC236" s="82"/>
      <c r="BD236" s="82"/>
      <c r="BE236" s="82"/>
      <c r="BF236" s="82"/>
      <c r="BG236" s="82"/>
      <c r="BH236" s="82"/>
    </row>
    <row r="237" spans="1:60" x14ac:dyDescent="0.25">
      <c r="A237" s="82"/>
      <c r="J237" s="82"/>
      <c r="K237" s="82"/>
      <c r="L237" s="82"/>
      <c r="M237" s="82"/>
      <c r="N237" s="82"/>
      <c r="O237" s="82"/>
      <c r="P237" s="82"/>
      <c r="Q237" s="82"/>
      <c r="R237" s="82"/>
      <c r="S237" s="82"/>
      <c r="T237" s="82"/>
      <c r="U237" s="82"/>
      <c r="V237" s="82"/>
      <c r="W237" s="82"/>
      <c r="X237" s="82"/>
      <c r="Y237" s="82"/>
      <c r="Z237" s="82"/>
      <c r="AA237" s="82"/>
      <c r="AB237" s="82"/>
      <c r="AC237" s="82"/>
      <c r="AD237" s="82"/>
      <c r="AE237" s="82"/>
      <c r="AF237" s="82"/>
      <c r="AG237" s="82"/>
      <c r="AH237" s="82"/>
      <c r="AI237" s="82"/>
      <c r="AJ237" s="82"/>
      <c r="AK237" s="82"/>
      <c r="AL237" s="82"/>
      <c r="AM237" s="82"/>
      <c r="AN237" s="82"/>
      <c r="AO237" s="82"/>
      <c r="AP237" s="82"/>
      <c r="AQ237" s="82"/>
      <c r="AR237" s="82"/>
      <c r="AS237" s="82"/>
      <c r="AT237" s="82"/>
      <c r="AU237" s="82"/>
      <c r="AV237" s="82"/>
      <c r="AW237" s="82"/>
      <c r="AX237" s="82"/>
      <c r="AY237" s="82"/>
      <c r="AZ237" s="82"/>
      <c r="BA237" s="82"/>
      <c r="BB237" s="82"/>
      <c r="BC237" s="82"/>
      <c r="BD237" s="82"/>
      <c r="BE237" s="82"/>
      <c r="BF237" s="82"/>
      <c r="BG237" s="82"/>
      <c r="BH237" s="82"/>
    </row>
    <row r="238" spans="1:60" x14ac:dyDescent="0.25">
      <c r="A238" s="82"/>
      <c r="J238" s="82"/>
      <c r="K238" s="82"/>
      <c r="L238" s="82"/>
      <c r="M238" s="82"/>
      <c r="N238" s="82"/>
      <c r="O238" s="82"/>
      <c r="P238" s="82"/>
      <c r="Q238" s="82"/>
      <c r="R238" s="82"/>
      <c r="S238" s="82"/>
      <c r="T238" s="82"/>
      <c r="U238" s="82"/>
      <c r="V238" s="82"/>
      <c r="W238" s="82"/>
      <c r="X238" s="82"/>
      <c r="Y238" s="82"/>
      <c r="Z238" s="82"/>
      <c r="AA238" s="82"/>
      <c r="AB238" s="82"/>
      <c r="AC238" s="82"/>
      <c r="AD238" s="82"/>
      <c r="AE238" s="82"/>
      <c r="AF238" s="82"/>
      <c r="AG238" s="82"/>
      <c r="AH238" s="82"/>
      <c r="AI238" s="82"/>
      <c r="AJ238" s="82"/>
      <c r="AK238" s="82"/>
      <c r="AL238" s="82"/>
      <c r="AM238" s="82"/>
      <c r="AN238" s="82"/>
      <c r="AO238" s="82"/>
      <c r="AP238" s="82"/>
      <c r="AQ238" s="82"/>
      <c r="AR238" s="82"/>
      <c r="AS238" s="82"/>
      <c r="AT238" s="82"/>
      <c r="AU238" s="82"/>
      <c r="AV238" s="82"/>
      <c r="AW238" s="82"/>
      <c r="AX238" s="82"/>
      <c r="AY238" s="82"/>
      <c r="AZ238" s="82"/>
      <c r="BA238" s="82"/>
      <c r="BB238" s="82"/>
      <c r="BC238" s="82"/>
      <c r="BD238" s="82"/>
      <c r="BE238" s="82"/>
      <c r="BF238" s="82"/>
      <c r="BG238" s="82"/>
      <c r="BH238" s="82"/>
    </row>
    <row r="239" spans="1:60" x14ac:dyDescent="0.25">
      <c r="A239" s="82"/>
      <c r="J239" s="82"/>
      <c r="K239" s="82"/>
      <c r="L239" s="82"/>
      <c r="M239" s="82"/>
      <c r="N239" s="82"/>
      <c r="O239" s="82"/>
      <c r="P239" s="82"/>
      <c r="Q239" s="82"/>
      <c r="R239" s="82"/>
      <c r="S239" s="82"/>
      <c r="T239" s="82"/>
      <c r="U239" s="82"/>
      <c r="V239" s="82"/>
      <c r="W239" s="82"/>
      <c r="X239" s="82"/>
      <c r="Y239" s="82"/>
      <c r="Z239" s="82"/>
      <c r="AA239" s="82"/>
      <c r="AB239" s="82"/>
      <c r="AC239" s="82"/>
      <c r="AD239" s="82"/>
      <c r="AE239" s="82"/>
      <c r="AF239" s="82"/>
      <c r="AG239" s="82"/>
      <c r="AH239" s="82"/>
      <c r="AI239" s="82"/>
      <c r="AJ239" s="82"/>
      <c r="AK239" s="82"/>
      <c r="AL239" s="82"/>
      <c r="AM239" s="82"/>
      <c r="AN239" s="82"/>
      <c r="AO239" s="82"/>
      <c r="AP239" s="82"/>
      <c r="AQ239" s="82"/>
      <c r="AR239" s="82"/>
      <c r="AS239" s="82"/>
      <c r="AT239" s="82"/>
      <c r="AU239" s="82"/>
      <c r="AV239" s="82"/>
      <c r="AW239" s="82"/>
      <c r="AX239" s="82"/>
      <c r="AY239" s="82"/>
      <c r="AZ239" s="82"/>
      <c r="BA239" s="82"/>
      <c r="BB239" s="82"/>
      <c r="BC239" s="82"/>
      <c r="BD239" s="82"/>
      <c r="BE239" s="82"/>
      <c r="BF239" s="82"/>
      <c r="BG239" s="82"/>
      <c r="BH239" s="82"/>
    </row>
    <row r="240" spans="1:60" x14ac:dyDescent="0.25">
      <c r="A240" s="82"/>
      <c r="J240" s="82"/>
      <c r="K240" s="82"/>
      <c r="L240" s="82"/>
      <c r="M240" s="82"/>
      <c r="N240" s="82"/>
      <c r="O240" s="82"/>
      <c r="P240" s="82"/>
      <c r="Q240" s="82"/>
      <c r="R240" s="82"/>
      <c r="S240" s="82"/>
      <c r="T240" s="82"/>
      <c r="U240" s="82"/>
      <c r="V240" s="82"/>
      <c r="W240" s="82"/>
      <c r="X240" s="82"/>
      <c r="Y240" s="82"/>
      <c r="Z240" s="82"/>
      <c r="AA240" s="82"/>
      <c r="AB240" s="82"/>
      <c r="AC240" s="82"/>
      <c r="AD240" s="82"/>
      <c r="AE240" s="82"/>
      <c r="AF240" s="82"/>
      <c r="AG240" s="82"/>
      <c r="AH240" s="82"/>
      <c r="AI240" s="82"/>
      <c r="AJ240" s="82"/>
      <c r="AK240" s="82"/>
      <c r="AL240" s="82"/>
      <c r="AM240" s="82"/>
      <c r="AN240" s="82"/>
      <c r="AO240" s="82"/>
      <c r="AP240" s="82"/>
      <c r="AQ240" s="82"/>
      <c r="AR240" s="82"/>
      <c r="AS240" s="82"/>
      <c r="AT240" s="82"/>
      <c r="AU240" s="82"/>
      <c r="AV240" s="82"/>
      <c r="AW240" s="82"/>
      <c r="AX240" s="82"/>
      <c r="AY240" s="82"/>
      <c r="AZ240" s="82"/>
      <c r="BA240" s="82"/>
      <c r="BB240" s="82"/>
      <c r="BC240" s="82"/>
      <c r="BD240" s="82"/>
      <c r="BE240" s="82"/>
      <c r="BF240" s="82"/>
      <c r="BG240" s="82"/>
      <c r="BH240" s="82"/>
    </row>
    <row r="241" spans="1:60" x14ac:dyDescent="0.25">
      <c r="A241" s="82"/>
      <c r="J241" s="82"/>
      <c r="K241" s="82"/>
      <c r="L241" s="82"/>
      <c r="M241" s="82"/>
      <c r="N241" s="82"/>
      <c r="O241" s="82"/>
      <c r="P241" s="82"/>
      <c r="Q241" s="82"/>
      <c r="R241" s="82"/>
      <c r="S241" s="82"/>
      <c r="T241" s="82"/>
      <c r="U241" s="82"/>
      <c r="V241" s="82"/>
      <c r="W241" s="82"/>
      <c r="X241" s="82"/>
      <c r="Y241" s="82"/>
      <c r="Z241" s="82"/>
      <c r="AA241" s="82"/>
      <c r="AB241" s="82"/>
      <c r="AC241" s="82"/>
      <c r="AD241" s="82"/>
      <c r="AE241" s="82"/>
      <c r="AF241" s="82"/>
      <c r="AG241" s="82"/>
      <c r="AH241" s="82"/>
      <c r="AI241" s="82"/>
      <c r="AJ241" s="82"/>
      <c r="AK241" s="82"/>
      <c r="AL241" s="82"/>
      <c r="AM241" s="82"/>
      <c r="AN241" s="82"/>
      <c r="AO241" s="82"/>
      <c r="AP241" s="82"/>
      <c r="AQ241" s="82"/>
      <c r="AR241" s="82"/>
      <c r="AS241" s="82"/>
      <c r="AT241" s="82"/>
      <c r="AU241" s="82"/>
      <c r="AV241" s="82"/>
      <c r="AW241" s="82"/>
      <c r="AX241" s="82"/>
      <c r="AY241" s="82"/>
      <c r="AZ241" s="82"/>
      <c r="BA241" s="82"/>
      <c r="BB241" s="82"/>
      <c r="BC241" s="82"/>
      <c r="BD241" s="82"/>
      <c r="BE241" s="82"/>
      <c r="BF241" s="82"/>
      <c r="BG241" s="82"/>
      <c r="BH241" s="82"/>
    </row>
    <row r="242" spans="1:60" x14ac:dyDescent="0.25">
      <c r="A242" s="82"/>
      <c r="J242" s="82"/>
      <c r="K242" s="82"/>
      <c r="L242" s="82"/>
      <c r="M242" s="82"/>
      <c r="N242" s="82"/>
      <c r="O242" s="82"/>
      <c r="P242" s="82"/>
      <c r="Q242" s="82"/>
      <c r="R242" s="82"/>
      <c r="S242" s="82"/>
      <c r="T242" s="82"/>
      <c r="U242" s="82"/>
      <c r="V242" s="82"/>
      <c r="W242" s="82"/>
      <c r="X242" s="82"/>
      <c r="Y242" s="82"/>
      <c r="Z242" s="82"/>
      <c r="AA242" s="82"/>
      <c r="AB242" s="82"/>
      <c r="AC242" s="82"/>
      <c r="AD242" s="82"/>
      <c r="AE242" s="82"/>
      <c r="AF242" s="82"/>
      <c r="AG242" s="82"/>
      <c r="AH242" s="82"/>
      <c r="AI242" s="82"/>
      <c r="AJ242" s="82"/>
      <c r="AK242" s="82"/>
      <c r="AL242" s="82"/>
      <c r="AM242" s="82"/>
      <c r="AN242" s="82"/>
      <c r="AO242" s="82"/>
      <c r="AP242" s="82"/>
      <c r="AQ242" s="82"/>
      <c r="AR242" s="82"/>
      <c r="AS242" s="82"/>
      <c r="AT242" s="82"/>
      <c r="AU242" s="82"/>
      <c r="AV242" s="82"/>
      <c r="AW242" s="82"/>
      <c r="AX242" s="82"/>
      <c r="AY242" s="82"/>
      <c r="AZ242" s="82"/>
      <c r="BA242" s="82"/>
      <c r="BB242" s="82"/>
      <c r="BC242" s="82"/>
      <c r="BD242" s="82"/>
      <c r="BE242" s="82"/>
      <c r="BF242" s="82"/>
      <c r="BG242" s="82"/>
      <c r="BH242" s="82"/>
    </row>
    <row r="243" spans="1:60" x14ac:dyDescent="0.25">
      <c r="A243" s="82"/>
      <c r="J243" s="82"/>
      <c r="K243" s="82"/>
      <c r="L243" s="82"/>
      <c r="M243" s="82"/>
      <c r="N243" s="82"/>
      <c r="O243" s="82"/>
      <c r="P243" s="82"/>
      <c r="Q243" s="82"/>
      <c r="R243" s="82"/>
      <c r="S243" s="82"/>
      <c r="T243" s="82"/>
      <c r="U243" s="82"/>
      <c r="V243" s="82"/>
      <c r="W243" s="82"/>
      <c r="X243" s="82"/>
      <c r="Y243" s="82"/>
      <c r="Z243" s="82"/>
      <c r="AA243" s="82"/>
      <c r="AB243" s="82"/>
      <c r="AC243" s="82"/>
      <c r="AD243" s="82"/>
      <c r="AE243" s="82"/>
      <c r="AF243" s="82"/>
      <c r="AG243" s="82"/>
      <c r="AH243" s="82"/>
      <c r="AI243" s="82"/>
      <c r="AJ243" s="82"/>
      <c r="AK243" s="82"/>
      <c r="AL243" s="82"/>
      <c r="AM243" s="82"/>
      <c r="AN243" s="82"/>
      <c r="AO243" s="82"/>
      <c r="AP243" s="82"/>
      <c r="AQ243" s="82"/>
      <c r="AR243" s="82"/>
      <c r="AS243" s="82"/>
      <c r="AT243" s="82"/>
      <c r="AU243" s="82"/>
      <c r="AV243" s="82"/>
      <c r="AW243" s="82"/>
      <c r="AX243" s="82"/>
      <c r="AY243" s="82"/>
      <c r="AZ243" s="82"/>
      <c r="BA243" s="82"/>
      <c r="BB243" s="82"/>
      <c r="BC243" s="82"/>
      <c r="BD243" s="82"/>
      <c r="BE243" s="82"/>
      <c r="BF243" s="82"/>
      <c r="BG243" s="82"/>
      <c r="BH243" s="82"/>
    </row>
    <row r="244" spans="1:60" x14ac:dyDescent="0.25">
      <c r="A244" s="82"/>
      <c r="J244" s="82"/>
      <c r="K244" s="82"/>
      <c r="L244" s="82"/>
      <c r="M244" s="82"/>
      <c r="N244" s="82"/>
      <c r="O244" s="82"/>
      <c r="P244" s="82"/>
      <c r="Q244" s="82"/>
      <c r="R244" s="82"/>
      <c r="S244" s="82"/>
      <c r="T244" s="82"/>
      <c r="U244" s="82"/>
      <c r="V244" s="82"/>
      <c r="W244" s="82"/>
      <c r="X244" s="82"/>
      <c r="Y244" s="82"/>
      <c r="Z244" s="82"/>
      <c r="AA244" s="82"/>
      <c r="AB244" s="82"/>
      <c r="AC244" s="82"/>
      <c r="AD244" s="82"/>
      <c r="AE244" s="82"/>
      <c r="AF244" s="82"/>
      <c r="AG244" s="82"/>
      <c r="AH244" s="82"/>
      <c r="AI244" s="82"/>
      <c r="AJ244" s="82"/>
      <c r="AK244" s="82"/>
      <c r="AL244" s="82"/>
      <c r="AM244" s="82"/>
      <c r="AN244" s="82"/>
      <c r="AO244" s="82"/>
      <c r="AP244" s="82"/>
      <c r="AQ244" s="82"/>
      <c r="AR244" s="82"/>
      <c r="AS244" s="82"/>
      <c r="AT244" s="82"/>
      <c r="AU244" s="82"/>
      <c r="AV244" s="82"/>
      <c r="AW244" s="82"/>
      <c r="AX244" s="82"/>
      <c r="AY244" s="82"/>
      <c r="AZ244" s="82"/>
      <c r="BA244" s="82"/>
      <c r="BB244" s="82"/>
      <c r="BC244" s="82"/>
      <c r="BD244" s="82"/>
      <c r="BE244" s="82"/>
      <c r="BF244" s="82"/>
      <c r="BG244" s="82"/>
      <c r="BH244" s="82"/>
    </row>
    <row r="245" spans="1:60" x14ac:dyDescent="0.25">
      <c r="A245" s="82"/>
    </row>
    <row r="246" spans="1:60" x14ac:dyDescent="0.25">
      <c r="A246" s="82"/>
    </row>
    <row r="247" spans="1:60" x14ac:dyDescent="0.25">
      <c r="A247" s="82"/>
    </row>
    <row r="248" spans="1:60" x14ac:dyDescent="0.25">
      <c r="A248" s="82"/>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K55"/>
  <sheetViews>
    <sheetView zoomScale="90" zoomScaleNormal="90" workbookViewId="0">
      <selection activeCell="C7" sqref="C7"/>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82"/>
      <c r="B1" s="524" t="s">
        <v>54</v>
      </c>
      <c r="C1" s="524"/>
      <c r="D1" s="524"/>
      <c r="E1" s="82"/>
      <c r="F1" s="82"/>
      <c r="G1" s="82"/>
      <c r="H1" s="82"/>
      <c r="I1" s="82"/>
      <c r="J1" s="82"/>
      <c r="K1" s="82"/>
      <c r="L1" s="82"/>
      <c r="M1" s="82"/>
      <c r="N1" s="82"/>
      <c r="O1" s="82"/>
      <c r="P1" s="82"/>
      <c r="Q1" s="82"/>
      <c r="R1" s="82"/>
      <c r="S1" s="82"/>
      <c r="T1" s="82"/>
      <c r="U1" s="82"/>
      <c r="V1" s="82"/>
      <c r="W1" s="82"/>
      <c r="X1" s="82"/>
      <c r="Y1" s="82"/>
      <c r="Z1" s="82"/>
      <c r="AA1" s="82"/>
      <c r="AB1" s="82"/>
      <c r="AC1" s="82"/>
      <c r="AD1" s="82"/>
      <c r="AE1" s="82"/>
    </row>
    <row r="2" spans="1:37" x14ac:dyDescent="0.25">
      <c r="A2" s="82"/>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row>
    <row r="3" spans="1:37" ht="25.5" x14ac:dyDescent="0.25">
      <c r="A3" s="82"/>
      <c r="B3" s="10"/>
      <c r="C3" s="11" t="s">
        <v>51</v>
      </c>
      <c r="D3" s="11" t="s">
        <v>4</v>
      </c>
      <c r="E3" s="82"/>
      <c r="F3" s="82"/>
      <c r="G3" s="82"/>
      <c r="H3" s="82"/>
      <c r="I3" s="82"/>
      <c r="J3" s="82"/>
      <c r="K3" s="82"/>
      <c r="L3" s="82"/>
      <c r="M3" s="82"/>
      <c r="N3" s="82"/>
      <c r="O3" s="82"/>
      <c r="P3" s="82"/>
      <c r="Q3" s="82"/>
      <c r="R3" s="82"/>
      <c r="S3" s="82"/>
      <c r="T3" s="82"/>
      <c r="U3" s="82"/>
      <c r="V3" s="82"/>
      <c r="W3" s="82"/>
      <c r="X3" s="82"/>
      <c r="Y3" s="82"/>
      <c r="Z3" s="82"/>
      <c r="AA3" s="82"/>
      <c r="AB3" s="82"/>
      <c r="AC3" s="82"/>
      <c r="AD3" s="82"/>
      <c r="AE3" s="82"/>
    </row>
    <row r="4" spans="1:37" ht="51" x14ac:dyDescent="0.25">
      <c r="A4" s="82"/>
      <c r="B4" s="12" t="s">
        <v>50</v>
      </c>
      <c r="C4" s="13" t="s">
        <v>101</v>
      </c>
      <c r="D4" s="14">
        <v>0.2</v>
      </c>
      <c r="E4" s="82"/>
      <c r="F4" s="82"/>
      <c r="G4" s="82"/>
      <c r="H4" s="82"/>
      <c r="I4" s="82"/>
      <c r="J4" s="82"/>
      <c r="K4" s="82"/>
      <c r="L4" s="82"/>
      <c r="M4" s="82"/>
      <c r="N4" s="82"/>
      <c r="O4" s="82"/>
      <c r="P4" s="82"/>
      <c r="Q4" s="82"/>
      <c r="R4" s="82"/>
      <c r="S4" s="82"/>
      <c r="T4" s="82"/>
      <c r="U4" s="82"/>
      <c r="V4" s="82"/>
      <c r="W4" s="82"/>
      <c r="X4" s="82"/>
      <c r="Y4" s="82"/>
      <c r="Z4" s="82"/>
      <c r="AA4" s="82"/>
      <c r="AB4" s="82"/>
      <c r="AC4" s="82"/>
      <c r="AD4" s="82"/>
      <c r="AE4" s="82"/>
    </row>
    <row r="5" spans="1:37" ht="51" x14ac:dyDescent="0.25">
      <c r="A5" s="82"/>
      <c r="B5" s="15" t="s">
        <v>52</v>
      </c>
      <c r="C5" s="16" t="s">
        <v>102</v>
      </c>
      <c r="D5" s="17">
        <v>0.4</v>
      </c>
      <c r="E5" s="82"/>
      <c r="F5" s="82"/>
      <c r="G5" s="82"/>
      <c r="H5" s="82"/>
      <c r="I5" s="82"/>
      <c r="J5" s="82"/>
      <c r="K5" s="82"/>
      <c r="L5" s="82"/>
      <c r="M5" s="82"/>
      <c r="N5" s="82"/>
      <c r="O5" s="82"/>
      <c r="P5" s="82"/>
      <c r="Q5" s="82"/>
      <c r="R5" s="82"/>
      <c r="S5" s="82"/>
      <c r="T5" s="82"/>
      <c r="U5" s="82"/>
      <c r="V5" s="82"/>
      <c r="W5" s="82"/>
      <c r="X5" s="82"/>
      <c r="Y5" s="82"/>
      <c r="Z5" s="82"/>
      <c r="AA5" s="82"/>
      <c r="AB5" s="82"/>
      <c r="AC5" s="82"/>
      <c r="AD5" s="82"/>
      <c r="AE5" s="82"/>
    </row>
    <row r="6" spans="1:37" ht="51" x14ac:dyDescent="0.25">
      <c r="A6" s="82"/>
      <c r="B6" s="18" t="s">
        <v>106</v>
      </c>
      <c r="C6" s="16" t="s">
        <v>103</v>
      </c>
      <c r="D6" s="17">
        <v>0.6</v>
      </c>
      <c r="E6" s="82"/>
      <c r="F6" s="82"/>
      <c r="G6" s="82"/>
      <c r="H6" s="82"/>
      <c r="I6" s="82"/>
      <c r="J6" s="82"/>
      <c r="K6" s="82"/>
      <c r="L6" s="82"/>
      <c r="M6" s="82"/>
      <c r="N6" s="82"/>
      <c r="O6" s="82"/>
      <c r="P6" s="82"/>
      <c r="Q6" s="82"/>
      <c r="R6" s="82"/>
      <c r="S6" s="82"/>
      <c r="T6" s="82"/>
      <c r="U6" s="82"/>
      <c r="V6" s="82"/>
      <c r="W6" s="82"/>
      <c r="X6" s="82"/>
      <c r="Y6" s="82"/>
      <c r="Z6" s="82"/>
      <c r="AA6" s="82"/>
      <c r="AB6" s="82"/>
      <c r="AC6" s="82"/>
      <c r="AD6" s="82"/>
      <c r="AE6" s="82"/>
    </row>
    <row r="7" spans="1:37" ht="76.5" x14ac:dyDescent="0.25">
      <c r="A7" s="82"/>
      <c r="B7" s="19" t="s">
        <v>6</v>
      </c>
      <c r="C7" s="16" t="s">
        <v>104</v>
      </c>
      <c r="D7" s="17">
        <v>0.8</v>
      </c>
      <c r="E7" s="82"/>
      <c r="F7" s="82"/>
      <c r="G7" s="82"/>
      <c r="H7" s="82"/>
      <c r="I7" s="82"/>
      <c r="J7" s="82"/>
      <c r="K7" s="82"/>
      <c r="L7" s="82"/>
      <c r="M7" s="82"/>
      <c r="N7" s="82"/>
      <c r="O7" s="82"/>
      <c r="P7" s="82"/>
      <c r="Q7" s="82"/>
      <c r="R7" s="82"/>
      <c r="S7" s="82"/>
      <c r="T7" s="82"/>
      <c r="U7" s="82"/>
      <c r="V7" s="82"/>
      <c r="W7" s="82"/>
      <c r="X7" s="82"/>
      <c r="Y7" s="82"/>
      <c r="Z7" s="82"/>
      <c r="AA7" s="82"/>
      <c r="AB7" s="82"/>
      <c r="AC7" s="82"/>
      <c r="AD7" s="82"/>
      <c r="AE7" s="82"/>
    </row>
    <row r="8" spans="1:37" ht="51" x14ac:dyDescent="0.25">
      <c r="A8" s="82"/>
      <c r="B8" s="20" t="s">
        <v>53</v>
      </c>
      <c r="C8" s="16" t="s">
        <v>105</v>
      </c>
      <c r="D8" s="17">
        <v>1</v>
      </c>
      <c r="E8" s="82"/>
      <c r="F8" s="82"/>
      <c r="G8" s="82"/>
      <c r="H8" s="82"/>
      <c r="I8" s="82"/>
      <c r="J8" s="82"/>
      <c r="K8" s="82"/>
      <c r="L8" s="82"/>
      <c r="M8" s="82"/>
      <c r="N8" s="82"/>
      <c r="O8" s="82"/>
      <c r="P8" s="82"/>
      <c r="Q8" s="82"/>
      <c r="R8" s="82"/>
      <c r="S8" s="82"/>
      <c r="T8" s="82"/>
      <c r="U8" s="82"/>
      <c r="V8" s="82"/>
      <c r="W8" s="82"/>
      <c r="X8" s="82"/>
      <c r="Y8" s="82"/>
      <c r="Z8" s="82"/>
      <c r="AA8" s="82"/>
      <c r="AB8" s="82"/>
      <c r="AC8" s="82"/>
      <c r="AD8" s="82"/>
      <c r="AE8" s="82"/>
    </row>
    <row r="9" spans="1:37" x14ac:dyDescent="0.25">
      <c r="A9" s="82"/>
      <c r="B9" s="106"/>
      <c r="C9" s="106"/>
      <c r="D9" s="106"/>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row>
    <row r="10" spans="1:37" ht="16.5" x14ac:dyDescent="0.25">
      <c r="A10" s="82"/>
      <c r="B10" s="107"/>
      <c r="C10" s="106"/>
      <c r="D10" s="106"/>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row>
    <row r="11" spans="1:37" x14ac:dyDescent="0.25">
      <c r="A11" s="82"/>
      <c r="B11" s="106"/>
      <c r="C11" s="106"/>
      <c r="D11" s="106"/>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row>
    <row r="12" spans="1:37" x14ac:dyDescent="0.25">
      <c r="A12" s="82"/>
      <c r="B12" s="106"/>
      <c r="C12" s="106"/>
      <c r="D12" s="106"/>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row>
    <row r="13" spans="1:37" x14ac:dyDescent="0.25">
      <c r="A13" s="82"/>
      <c r="B13" s="106"/>
      <c r="C13" s="106"/>
      <c r="D13" s="106"/>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row>
    <row r="14" spans="1:37" x14ac:dyDescent="0.25">
      <c r="A14" s="82"/>
      <c r="B14" s="106"/>
      <c r="C14" s="106"/>
      <c r="D14" s="106"/>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row>
    <row r="15" spans="1:37" x14ac:dyDescent="0.25">
      <c r="A15" s="82"/>
      <c r="B15" s="106"/>
      <c r="C15" s="106"/>
      <c r="D15" s="106"/>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row>
    <row r="16" spans="1:37" x14ac:dyDescent="0.25">
      <c r="A16" s="82"/>
      <c r="B16" s="106"/>
      <c r="C16" s="106"/>
      <c r="D16" s="106"/>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row>
    <row r="17" spans="1:37" x14ac:dyDescent="0.25">
      <c r="A17" s="82"/>
      <c r="B17" s="106"/>
      <c r="C17" s="106"/>
      <c r="D17" s="106"/>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row>
    <row r="18" spans="1:37" x14ac:dyDescent="0.25">
      <c r="A18" s="82"/>
      <c r="B18" s="106"/>
      <c r="C18" s="106"/>
      <c r="D18" s="106"/>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row>
    <row r="19" spans="1:37" x14ac:dyDescent="0.25">
      <c r="A19" s="82"/>
      <c r="B19" s="82"/>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row>
    <row r="20" spans="1:37" x14ac:dyDescent="0.25">
      <c r="A20" s="82"/>
      <c r="B20" s="82"/>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row>
    <row r="21" spans="1:37" x14ac:dyDescent="0.25">
      <c r="A21" s="82"/>
      <c r="B21" s="82"/>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row>
    <row r="22" spans="1:37" x14ac:dyDescent="0.25">
      <c r="A22" s="82"/>
      <c r="B22" s="82"/>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row>
    <row r="23" spans="1:37" x14ac:dyDescent="0.25">
      <c r="A23" s="82"/>
      <c r="B23" s="82"/>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row>
    <row r="24" spans="1:37" x14ac:dyDescent="0.25">
      <c r="A24" s="82"/>
      <c r="B24" s="82"/>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row>
    <row r="25" spans="1:37" x14ac:dyDescent="0.25">
      <c r="A25" s="82"/>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row>
    <row r="26" spans="1:37" x14ac:dyDescent="0.25">
      <c r="A26" s="82"/>
      <c r="B26" s="82"/>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row>
    <row r="27" spans="1:37" x14ac:dyDescent="0.25">
      <c r="A27" s="82"/>
      <c r="B27" s="82"/>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row>
    <row r="28" spans="1:37" x14ac:dyDescent="0.25">
      <c r="A28" s="82"/>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row>
    <row r="29" spans="1:37" x14ac:dyDescent="0.25">
      <c r="A29" s="82"/>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row>
    <row r="30" spans="1:37" x14ac:dyDescent="0.25">
      <c r="A30" s="82"/>
      <c r="B30" s="82"/>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row>
    <row r="31" spans="1:37" x14ac:dyDescent="0.25">
      <c r="A31" s="82"/>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row>
    <row r="32" spans="1:37" x14ac:dyDescent="0.25">
      <c r="A32" s="82"/>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row>
    <row r="33" spans="1:31" x14ac:dyDescent="0.25">
      <c r="A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row>
    <row r="34" spans="1:31" x14ac:dyDescent="0.25">
      <c r="A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row>
    <row r="35" spans="1:31" x14ac:dyDescent="0.25">
      <c r="A35" s="82"/>
    </row>
    <row r="36" spans="1:31" x14ac:dyDescent="0.25">
      <c r="A36" s="82"/>
    </row>
    <row r="37" spans="1:31" x14ac:dyDescent="0.25">
      <c r="A37" s="82"/>
    </row>
    <row r="38" spans="1:31" x14ac:dyDescent="0.25">
      <c r="A38" s="82"/>
    </row>
    <row r="39" spans="1:31" x14ac:dyDescent="0.25">
      <c r="A39" s="82"/>
    </row>
    <row r="40" spans="1:31" x14ac:dyDescent="0.25">
      <c r="A40" s="82"/>
    </row>
    <row r="41" spans="1:31" x14ac:dyDescent="0.25">
      <c r="A41" s="82"/>
    </row>
    <row r="42" spans="1:31" x14ac:dyDescent="0.25">
      <c r="A42" s="82"/>
    </row>
    <row r="43" spans="1:31" x14ac:dyDescent="0.25">
      <c r="A43" s="82"/>
    </row>
    <row r="44" spans="1:31" x14ac:dyDescent="0.25">
      <c r="A44" s="82"/>
    </row>
    <row r="45" spans="1:31" x14ac:dyDescent="0.25">
      <c r="A45" s="82"/>
    </row>
    <row r="46" spans="1:31" x14ac:dyDescent="0.25">
      <c r="A46" s="82"/>
    </row>
    <row r="47" spans="1:31" x14ac:dyDescent="0.25">
      <c r="A47" s="82"/>
    </row>
    <row r="48" spans="1:31" x14ac:dyDescent="0.25">
      <c r="A48" s="82"/>
    </row>
    <row r="49" spans="1:1" x14ac:dyDescent="0.25">
      <c r="A49" s="82"/>
    </row>
    <row r="50" spans="1:1" x14ac:dyDescent="0.25">
      <c r="A50" s="82"/>
    </row>
    <row r="51" spans="1:1" x14ac:dyDescent="0.25">
      <c r="A51" s="82"/>
    </row>
    <row r="52" spans="1:1" x14ac:dyDescent="0.25">
      <c r="A52" s="82"/>
    </row>
    <row r="53" spans="1:1" x14ac:dyDescent="0.25">
      <c r="A53" s="82"/>
    </row>
    <row r="54" spans="1:1" x14ac:dyDescent="0.25">
      <c r="A54" s="82"/>
    </row>
    <row r="55" spans="1:1" x14ac:dyDescent="0.25">
      <c r="A55" s="82"/>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232"/>
  <sheetViews>
    <sheetView topLeftCell="A176" zoomScale="60" zoomScaleNormal="60" workbookViewId="0">
      <selection activeCell="A6" sqref="A6"/>
    </sheetView>
  </sheetViews>
  <sheetFormatPr baseColWidth="10"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2"/>
      <c r="B1" s="525" t="s">
        <v>62</v>
      </c>
      <c r="C1" s="525"/>
      <c r="D1" s="525"/>
      <c r="E1" s="82"/>
      <c r="F1" s="82"/>
      <c r="G1" s="82"/>
      <c r="H1" s="82"/>
      <c r="I1" s="82"/>
      <c r="J1" s="82"/>
      <c r="K1" s="82"/>
      <c r="L1" s="82"/>
      <c r="M1" s="82"/>
      <c r="N1" s="82"/>
      <c r="O1" s="82"/>
      <c r="P1" s="82"/>
      <c r="Q1" s="82"/>
      <c r="R1" s="82"/>
      <c r="S1" s="82"/>
      <c r="T1" s="82"/>
      <c r="U1" s="82"/>
    </row>
    <row r="2" spans="1:21" x14ac:dyDescent="0.25">
      <c r="A2" s="82"/>
      <c r="B2" s="82"/>
      <c r="C2" s="82"/>
      <c r="D2" s="82"/>
      <c r="E2" s="82"/>
      <c r="F2" s="82"/>
      <c r="G2" s="82"/>
      <c r="H2" s="82"/>
      <c r="I2" s="82"/>
      <c r="J2" s="82"/>
      <c r="K2" s="82"/>
      <c r="L2" s="82"/>
      <c r="M2" s="82"/>
      <c r="N2" s="82"/>
      <c r="O2" s="82"/>
      <c r="P2" s="82"/>
      <c r="Q2" s="82"/>
      <c r="R2" s="82"/>
      <c r="S2" s="82"/>
      <c r="T2" s="82"/>
      <c r="U2" s="82"/>
    </row>
    <row r="3" spans="1:21" ht="30" x14ac:dyDescent="0.25">
      <c r="A3" s="82"/>
      <c r="B3" s="103"/>
      <c r="C3" s="35" t="s">
        <v>55</v>
      </c>
      <c r="D3" s="35" t="s">
        <v>56</v>
      </c>
      <c r="E3" s="82"/>
      <c r="F3" s="82"/>
      <c r="G3" s="82"/>
      <c r="H3" s="82"/>
      <c r="I3" s="82"/>
      <c r="J3" s="82"/>
      <c r="K3" s="82"/>
      <c r="L3" s="82"/>
      <c r="M3" s="82"/>
      <c r="N3" s="82"/>
      <c r="O3" s="82"/>
      <c r="P3" s="82"/>
      <c r="Q3" s="82"/>
      <c r="R3" s="82"/>
      <c r="S3" s="82"/>
      <c r="T3" s="82"/>
      <c r="U3" s="82"/>
    </row>
    <row r="4" spans="1:21" ht="33.75" x14ac:dyDescent="0.25">
      <c r="A4" s="102" t="s">
        <v>82</v>
      </c>
      <c r="B4" s="38" t="s">
        <v>100</v>
      </c>
      <c r="C4" s="43" t="s">
        <v>155</v>
      </c>
      <c r="D4" s="36" t="s">
        <v>96</v>
      </c>
      <c r="E4" s="82"/>
      <c r="F4" s="82"/>
      <c r="G4" s="82"/>
      <c r="H4" s="82"/>
      <c r="I4" s="82"/>
      <c r="J4" s="82"/>
      <c r="K4" s="82"/>
      <c r="L4" s="82"/>
      <c r="M4" s="82"/>
      <c r="N4" s="82"/>
      <c r="O4" s="82"/>
      <c r="P4" s="82"/>
      <c r="Q4" s="82"/>
      <c r="R4" s="82"/>
      <c r="S4" s="82"/>
      <c r="T4" s="82"/>
      <c r="U4" s="82"/>
    </row>
    <row r="5" spans="1:21" ht="67.5" x14ac:dyDescent="0.25">
      <c r="A5" s="102" t="s">
        <v>83</v>
      </c>
      <c r="B5" s="39" t="s">
        <v>58</v>
      </c>
      <c r="C5" s="44" t="s">
        <v>92</v>
      </c>
      <c r="D5" s="37" t="s">
        <v>97</v>
      </c>
      <c r="E5" s="82"/>
      <c r="F5" s="82"/>
      <c r="G5" s="82"/>
      <c r="H5" s="82"/>
      <c r="I5" s="82"/>
      <c r="J5" s="82"/>
      <c r="K5" s="82"/>
      <c r="L5" s="82"/>
      <c r="M5" s="82"/>
      <c r="N5" s="82"/>
      <c r="O5" s="82"/>
      <c r="P5" s="82"/>
      <c r="Q5" s="82"/>
      <c r="R5" s="82"/>
      <c r="S5" s="82"/>
      <c r="T5" s="82"/>
      <c r="U5" s="82"/>
    </row>
    <row r="6" spans="1:21" ht="67.5" x14ac:dyDescent="0.25">
      <c r="A6" s="102" t="s">
        <v>80</v>
      </c>
      <c r="B6" s="40" t="s">
        <v>59</v>
      </c>
      <c r="C6" s="44" t="s">
        <v>93</v>
      </c>
      <c r="D6" s="37" t="s">
        <v>99</v>
      </c>
      <c r="E6" s="82"/>
      <c r="F6" s="82"/>
      <c r="G6" s="82"/>
      <c r="H6" s="82"/>
      <c r="I6" s="82"/>
      <c r="J6" s="82"/>
      <c r="K6" s="82"/>
      <c r="L6" s="82"/>
      <c r="M6" s="82"/>
      <c r="N6" s="82"/>
      <c r="O6" s="82"/>
      <c r="P6" s="82"/>
      <c r="Q6" s="82"/>
      <c r="R6" s="82"/>
      <c r="S6" s="82"/>
      <c r="T6" s="82"/>
      <c r="U6" s="82"/>
    </row>
    <row r="7" spans="1:21" ht="101.25" x14ac:dyDescent="0.25">
      <c r="A7" s="102" t="s">
        <v>7</v>
      </c>
      <c r="B7" s="41" t="s">
        <v>60</v>
      </c>
      <c r="C7" s="44" t="s">
        <v>94</v>
      </c>
      <c r="D7" s="37" t="s">
        <v>98</v>
      </c>
      <c r="E7" s="82"/>
      <c r="F7" s="82"/>
      <c r="G7" s="82"/>
      <c r="H7" s="82"/>
      <c r="I7" s="82"/>
      <c r="J7" s="82"/>
      <c r="K7" s="82"/>
      <c r="L7" s="82"/>
      <c r="M7" s="82"/>
      <c r="N7" s="82"/>
      <c r="O7" s="82"/>
      <c r="P7" s="82"/>
      <c r="Q7" s="82"/>
      <c r="R7" s="82"/>
      <c r="S7" s="82"/>
      <c r="T7" s="82"/>
      <c r="U7" s="82"/>
    </row>
    <row r="8" spans="1:21" ht="67.5" x14ac:dyDescent="0.25">
      <c r="A8" s="102" t="s">
        <v>84</v>
      </c>
      <c r="B8" s="42" t="s">
        <v>61</v>
      </c>
      <c r="C8" s="44" t="s">
        <v>95</v>
      </c>
      <c r="D8" s="37" t="s">
        <v>117</v>
      </c>
      <c r="E8" s="82"/>
      <c r="F8" s="82"/>
      <c r="G8" s="82"/>
      <c r="H8" s="82"/>
      <c r="I8" s="82"/>
      <c r="J8" s="82"/>
      <c r="K8" s="82"/>
      <c r="L8" s="82"/>
      <c r="M8" s="82"/>
      <c r="N8" s="82"/>
      <c r="O8" s="82"/>
      <c r="P8" s="82"/>
      <c r="Q8" s="82"/>
      <c r="R8" s="82"/>
      <c r="S8" s="82"/>
      <c r="T8" s="82"/>
      <c r="U8" s="82"/>
    </row>
    <row r="9" spans="1:21" ht="20.25" x14ac:dyDescent="0.25">
      <c r="A9" s="102"/>
      <c r="B9" s="102"/>
      <c r="C9" s="104"/>
      <c r="D9" s="104"/>
      <c r="E9" s="82"/>
      <c r="F9" s="82"/>
      <c r="G9" s="82"/>
      <c r="H9" s="82"/>
      <c r="I9" s="82"/>
      <c r="J9" s="82"/>
      <c r="K9" s="82"/>
      <c r="L9" s="82"/>
      <c r="M9" s="82"/>
      <c r="N9" s="82"/>
      <c r="O9" s="82"/>
      <c r="P9" s="82"/>
      <c r="Q9" s="82"/>
      <c r="R9" s="82"/>
      <c r="S9" s="82"/>
      <c r="T9" s="82"/>
      <c r="U9" s="82"/>
    </row>
    <row r="10" spans="1:21" ht="16.5" x14ac:dyDescent="0.25">
      <c r="A10" s="102"/>
      <c r="B10" s="105"/>
      <c r="C10" s="105"/>
      <c r="D10" s="105"/>
      <c r="E10" s="82"/>
      <c r="F10" s="82"/>
      <c r="G10" s="82"/>
      <c r="H10" s="82"/>
      <c r="I10" s="82"/>
      <c r="J10" s="82"/>
      <c r="K10" s="82"/>
      <c r="L10" s="82"/>
      <c r="M10" s="82"/>
      <c r="N10" s="82"/>
      <c r="O10" s="82"/>
      <c r="P10" s="82"/>
      <c r="Q10" s="82"/>
      <c r="R10" s="82"/>
      <c r="S10" s="82"/>
      <c r="T10" s="82"/>
      <c r="U10" s="82"/>
    </row>
    <row r="11" spans="1:21" x14ac:dyDescent="0.25">
      <c r="A11" s="102"/>
      <c r="B11" s="102" t="s">
        <v>90</v>
      </c>
      <c r="C11" s="102" t="s">
        <v>143</v>
      </c>
      <c r="D11" s="102" t="s">
        <v>150</v>
      </c>
      <c r="E11" s="82"/>
      <c r="F11" s="82"/>
      <c r="G11" s="82"/>
      <c r="H11" s="82"/>
      <c r="I11" s="82"/>
      <c r="J11" s="82"/>
      <c r="K11" s="82"/>
      <c r="L11" s="82"/>
      <c r="M11" s="82"/>
      <c r="N11" s="82"/>
      <c r="O11" s="82"/>
      <c r="P11" s="82"/>
      <c r="Q11" s="82"/>
      <c r="R11" s="82"/>
      <c r="S11" s="82"/>
      <c r="T11" s="82"/>
      <c r="U11" s="82"/>
    </row>
    <row r="12" spans="1:21" x14ac:dyDescent="0.25">
      <c r="A12" s="102"/>
      <c r="B12" s="102" t="s">
        <v>88</v>
      </c>
      <c r="C12" s="102" t="s">
        <v>147</v>
      </c>
      <c r="D12" s="102" t="s">
        <v>151</v>
      </c>
      <c r="E12" s="82"/>
      <c r="F12" s="82"/>
      <c r="G12" s="82"/>
      <c r="H12" s="82"/>
      <c r="I12" s="82"/>
      <c r="J12" s="82"/>
      <c r="K12" s="82"/>
      <c r="L12" s="82"/>
      <c r="M12" s="82"/>
      <c r="N12" s="82"/>
      <c r="O12" s="82"/>
      <c r="P12" s="82"/>
      <c r="Q12" s="82"/>
      <c r="R12" s="82"/>
      <c r="S12" s="82"/>
      <c r="T12" s="82"/>
      <c r="U12" s="82"/>
    </row>
    <row r="13" spans="1:21" x14ac:dyDescent="0.25">
      <c r="A13" s="102"/>
      <c r="B13" s="102"/>
      <c r="C13" s="102" t="s">
        <v>146</v>
      </c>
      <c r="D13" s="102" t="s">
        <v>152</v>
      </c>
      <c r="E13" s="82"/>
      <c r="F13" s="82"/>
      <c r="G13" s="82"/>
      <c r="H13" s="82"/>
      <c r="I13" s="82"/>
      <c r="J13" s="82"/>
      <c r="K13" s="82"/>
      <c r="L13" s="82"/>
      <c r="M13" s="82"/>
      <c r="N13" s="82"/>
      <c r="O13" s="82"/>
      <c r="P13" s="82"/>
      <c r="Q13" s="82"/>
      <c r="R13" s="82"/>
      <c r="S13" s="82"/>
      <c r="T13" s="82"/>
      <c r="U13" s="82"/>
    </row>
    <row r="14" spans="1:21" x14ac:dyDescent="0.25">
      <c r="A14" s="102"/>
      <c r="B14" s="102"/>
      <c r="C14" s="102" t="s">
        <v>148</v>
      </c>
      <c r="D14" s="102" t="s">
        <v>153</v>
      </c>
      <c r="E14" s="82"/>
      <c r="F14" s="82"/>
      <c r="G14" s="82"/>
      <c r="H14" s="82"/>
      <c r="I14" s="82"/>
      <c r="J14" s="82"/>
      <c r="K14" s="82"/>
      <c r="L14" s="82"/>
      <c r="M14" s="82"/>
      <c r="N14" s="82"/>
      <c r="O14" s="82"/>
      <c r="P14" s="82"/>
      <c r="Q14" s="82"/>
      <c r="R14" s="82"/>
      <c r="S14" s="82"/>
      <c r="T14" s="82"/>
      <c r="U14" s="82"/>
    </row>
    <row r="15" spans="1:21" x14ac:dyDescent="0.25">
      <c r="A15" s="102"/>
      <c r="B15" s="102"/>
      <c r="C15" s="102" t="s">
        <v>149</v>
      </c>
      <c r="D15" s="102" t="s">
        <v>154</v>
      </c>
      <c r="E15" s="82"/>
      <c r="F15" s="82"/>
      <c r="G15" s="82"/>
      <c r="H15" s="82"/>
      <c r="I15" s="82"/>
      <c r="J15" s="82"/>
      <c r="K15" s="82"/>
      <c r="L15" s="82"/>
      <c r="M15" s="82"/>
      <c r="N15" s="82"/>
      <c r="O15" s="82"/>
      <c r="P15" s="82"/>
      <c r="Q15" s="82"/>
      <c r="R15" s="82"/>
      <c r="S15" s="82"/>
      <c r="T15" s="82"/>
      <c r="U15" s="82"/>
    </row>
    <row r="16" spans="1:21" x14ac:dyDescent="0.25">
      <c r="A16" s="102"/>
      <c r="B16" s="102"/>
      <c r="C16" s="102"/>
      <c r="D16" s="102"/>
      <c r="E16" s="82"/>
      <c r="F16" s="82"/>
      <c r="G16" s="82"/>
      <c r="H16" s="82"/>
      <c r="I16" s="82"/>
      <c r="J16" s="82"/>
      <c r="K16" s="82"/>
      <c r="L16" s="82"/>
      <c r="M16" s="82"/>
      <c r="N16" s="82"/>
      <c r="O16" s="82"/>
    </row>
    <row r="17" spans="1:15" x14ac:dyDescent="0.25">
      <c r="A17" s="102"/>
      <c r="B17" s="102"/>
      <c r="C17" s="102"/>
      <c r="D17" s="102"/>
      <c r="E17" s="82"/>
      <c r="F17" s="82"/>
      <c r="G17" s="82"/>
      <c r="H17" s="82"/>
      <c r="I17" s="82"/>
      <c r="J17" s="82"/>
      <c r="K17" s="82"/>
      <c r="L17" s="82"/>
      <c r="M17" s="82"/>
      <c r="N17" s="82"/>
      <c r="O17" s="82"/>
    </row>
    <row r="18" spans="1:15" x14ac:dyDescent="0.25">
      <c r="A18" s="102"/>
      <c r="B18" s="106"/>
      <c r="C18" s="106"/>
      <c r="D18" s="106"/>
      <c r="E18" s="82"/>
      <c r="F18" s="82"/>
      <c r="G18" s="82"/>
      <c r="H18" s="82"/>
      <c r="I18" s="82"/>
      <c r="J18" s="82"/>
      <c r="K18" s="82"/>
      <c r="L18" s="82"/>
      <c r="M18" s="82"/>
      <c r="N18" s="82"/>
      <c r="O18" s="82"/>
    </row>
    <row r="19" spans="1:15" x14ac:dyDescent="0.25">
      <c r="A19" s="102"/>
      <c r="B19" s="106"/>
      <c r="C19" s="106"/>
      <c r="D19" s="106"/>
      <c r="E19" s="82"/>
      <c r="F19" s="82"/>
      <c r="G19" s="82"/>
      <c r="H19" s="82"/>
      <c r="I19" s="82"/>
      <c r="J19" s="82"/>
      <c r="K19" s="82"/>
      <c r="L19" s="82"/>
      <c r="M19" s="82"/>
      <c r="N19" s="82"/>
      <c r="O19" s="82"/>
    </row>
    <row r="20" spans="1:15" x14ac:dyDescent="0.25">
      <c r="A20" s="102"/>
      <c r="B20" s="106"/>
      <c r="C20" s="106"/>
      <c r="D20" s="106"/>
      <c r="E20" s="82"/>
      <c r="F20" s="82"/>
      <c r="G20" s="82"/>
      <c r="H20" s="82"/>
      <c r="I20" s="82"/>
      <c r="J20" s="82"/>
      <c r="K20" s="82"/>
      <c r="L20" s="82"/>
      <c r="M20" s="82"/>
      <c r="N20" s="82"/>
      <c r="O20" s="82"/>
    </row>
    <row r="21" spans="1:15" x14ac:dyDescent="0.25">
      <c r="A21" s="102"/>
      <c r="B21" s="106"/>
      <c r="C21" s="106"/>
      <c r="D21" s="106"/>
      <c r="E21" s="82"/>
      <c r="F21" s="82"/>
      <c r="G21" s="82"/>
      <c r="H21" s="82"/>
      <c r="I21" s="82"/>
      <c r="J21" s="82"/>
      <c r="K21" s="82"/>
      <c r="L21" s="82"/>
      <c r="M21" s="82"/>
      <c r="N21" s="82"/>
      <c r="O21" s="82"/>
    </row>
    <row r="22" spans="1:15" ht="20.25" x14ac:dyDescent="0.25">
      <c r="A22" s="102"/>
      <c r="B22" s="102"/>
      <c r="C22" s="104"/>
      <c r="D22" s="104"/>
      <c r="E22" s="82"/>
      <c r="F22" s="82"/>
      <c r="G22" s="82"/>
      <c r="H22" s="82"/>
      <c r="I22" s="82"/>
      <c r="J22" s="82"/>
      <c r="K22" s="82"/>
      <c r="L22" s="82"/>
      <c r="M22" s="82"/>
      <c r="N22" s="82"/>
      <c r="O22" s="82"/>
    </row>
    <row r="23" spans="1:15" ht="20.25" x14ac:dyDescent="0.25">
      <c r="A23" s="102"/>
      <c r="B23" s="102"/>
      <c r="C23" s="104"/>
      <c r="D23" s="104"/>
      <c r="E23" s="82"/>
      <c r="F23" s="82"/>
      <c r="G23" s="82"/>
      <c r="H23" s="82"/>
      <c r="I23" s="82"/>
      <c r="J23" s="82"/>
      <c r="K23" s="82"/>
      <c r="L23" s="82"/>
      <c r="M23" s="82"/>
      <c r="N23" s="82"/>
      <c r="O23" s="82"/>
    </row>
    <row r="24" spans="1:15" ht="20.25" x14ac:dyDescent="0.25">
      <c r="A24" s="102"/>
      <c r="B24" s="102"/>
      <c r="C24" s="104"/>
      <c r="D24" s="104"/>
      <c r="E24" s="82"/>
      <c r="F24" s="82"/>
      <c r="G24" s="82"/>
      <c r="H24" s="82"/>
      <c r="I24" s="82"/>
      <c r="J24" s="82"/>
      <c r="K24" s="82"/>
      <c r="L24" s="82"/>
      <c r="M24" s="82"/>
      <c r="N24" s="82"/>
      <c r="O24" s="82"/>
    </row>
    <row r="25" spans="1:15" ht="20.25" x14ac:dyDescent="0.25">
      <c r="A25" s="102"/>
      <c r="B25" s="102"/>
      <c r="C25" s="104"/>
      <c r="D25" s="104"/>
      <c r="E25" s="82"/>
      <c r="F25" s="82"/>
      <c r="G25" s="82"/>
      <c r="H25" s="82"/>
      <c r="I25" s="82"/>
      <c r="J25" s="82"/>
      <c r="K25" s="82"/>
      <c r="L25" s="82"/>
      <c r="M25" s="82"/>
      <c r="N25" s="82"/>
      <c r="O25" s="82"/>
    </row>
    <row r="26" spans="1:15" ht="20.25" x14ac:dyDescent="0.25">
      <c r="A26" s="102"/>
      <c r="B26" s="102"/>
      <c r="C26" s="104"/>
      <c r="D26" s="104"/>
      <c r="E26" s="82"/>
      <c r="F26" s="82"/>
      <c r="G26" s="82"/>
      <c r="H26" s="82"/>
      <c r="I26" s="82"/>
      <c r="J26" s="82"/>
      <c r="K26" s="82"/>
      <c r="L26" s="82"/>
      <c r="M26" s="82"/>
      <c r="N26" s="82"/>
      <c r="O26" s="82"/>
    </row>
    <row r="27" spans="1:15" ht="20.25" x14ac:dyDescent="0.25">
      <c r="A27" s="102"/>
      <c r="B27" s="102"/>
      <c r="C27" s="104"/>
      <c r="D27" s="104"/>
      <c r="E27" s="82"/>
      <c r="F27" s="82"/>
      <c r="G27" s="82"/>
      <c r="H27" s="82"/>
      <c r="I27" s="82"/>
      <c r="J27" s="82"/>
      <c r="K27" s="82"/>
      <c r="L27" s="82"/>
      <c r="M27" s="82"/>
      <c r="N27" s="82"/>
      <c r="O27" s="82"/>
    </row>
    <row r="28" spans="1:15" ht="20.25" x14ac:dyDescent="0.25">
      <c r="A28" s="102"/>
      <c r="B28" s="102"/>
      <c r="C28" s="104"/>
      <c r="D28" s="104"/>
      <c r="E28" s="82"/>
      <c r="F28" s="82"/>
      <c r="G28" s="82"/>
      <c r="H28" s="82"/>
      <c r="I28" s="82"/>
      <c r="J28" s="82"/>
      <c r="K28" s="82"/>
      <c r="L28" s="82"/>
      <c r="M28" s="82"/>
      <c r="N28" s="82"/>
      <c r="O28" s="82"/>
    </row>
    <row r="29" spans="1:15" ht="20.25" x14ac:dyDescent="0.25">
      <c r="A29" s="102"/>
      <c r="B29" s="102"/>
      <c r="C29" s="104"/>
      <c r="D29" s="104"/>
      <c r="E29" s="82"/>
      <c r="F29" s="82"/>
      <c r="G29" s="82"/>
      <c r="H29" s="82"/>
      <c r="I29" s="82"/>
      <c r="J29" s="82"/>
      <c r="K29" s="82"/>
      <c r="L29" s="82"/>
      <c r="M29" s="82"/>
      <c r="N29" s="82"/>
      <c r="O29" s="82"/>
    </row>
    <row r="30" spans="1:15" ht="20.25" x14ac:dyDescent="0.25">
      <c r="A30" s="102"/>
      <c r="B30" s="102"/>
      <c r="C30" s="104"/>
      <c r="D30" s="104"/>
      <c r="E30" s="82"/>
      <c r="F30" s="82"/>
      <c r="G30" s="82"/>
      <c r="H30" s="82"/>
      <c r="I30" s="82"/>
      <c r="J30" s="82"/>
      <c r="K30" s="82"/>
      <c r="L30" s="82"/>
      <c r="M30" s="82"/>
      <c r="N30" s="82"/>
      <c r="O30" s="82"/>
    </row>
    <row r="31" spans="1:15" ht="20.25" x14ac:dyDescent="0.25">
      <c r="A31" s="102"/>
      <c r="B31" s="102"/>
      <c r="C31" s="104"/>
      <c r="D31" s="104"/>
      <c r="E31" s="82"/>
      <c r="F31" s="82"/>
      <c r="G31" s="82"/>
      <c r="H31" s="82"/>
      <c r="I31" s="82"/>
      <c r="J31" s="82"/>
      <c r="K31" s="82"/>
      <c r="L31" s="82"/>
      <c r="M31" s="82"/>
      <c r="N31" s="82"/>
      <c r="O31" s="82"/>
    </row>
    <row r="32" spans="1:15" ht="20.25" x14ac:dyDescent="0.25">
      <c r="A32" s="102"/>
      <c r="B32" s="102"/>
      <c r="C32" s="104"/>
      <c r="D32" s="104"/>
      <c r="E32" s="82"/>
      <c r="F32" s="82"/>
      <c r="G32" s="82"/>
      <c r="H32" s="82"/>
      <c r="I32" s="82"/>
      <c r="J32" s="82"/>
      <c r="K32" s="82"/>
      <c r="L32" s="82"/>
      <c r="M32" s="82"/>
      <c r="N32" s="82"/>
      <c r="O32" s="82"/>
    </row>
    <row r="33" spans="1:15" ht="20.25" x14ac:dyDescent="0.25">
      <c r="A33" s="102"/>
      <c r="B33" s="102"/>
      <c r="C33" s="104"/>
      <c r="D33" s="104"/>
      <c r="E33" s="82"/>
      <c r="F33" s="82"/>
      <c r="G33" s="82"/>
      <c r="H33" s="82"/>
      <c r="I33" s="82"/>
      <c r="J33" s="82"/>
      <c r="K33" s="82"/>
      <c r="L33" s="82"/>
      <c r="M33" s="82"/>
      <c r="N33" s="82"/>
      <c r="O33" s="82"/>
    </row>
    <row r="34" spans="1:15" ht="20.25" x14ac:dyDescent="0.25">
      <c r="A34" s="102"/>
      <c r="B34" s="102"/>
      <c r="C34" s="104"/>
      <c r="D34" s="104"/>
      <c r="E34" s="82"/>
      <c r="F34" s="82"/>
      <c r="G34" s="82"/>
      <c r="H34" s="82"/>
      <c r="I34" s="82"/>
      <c r="J34" s="82"/>
      <c r="K34" s="82"/>
      <c r="L34" s="82"/>
      <c r="M34" s="82"/>
      <c r="N34" s="82"/>
      <c r="O34" s="82"/>
    </row>
    <row r="35" spans="1:15" ht="20.25" x14ac:dyDescent="0.25">
      <c r="A35" s="102"/>
      <c r="B35" s="102"/>
      <c r="C35" s="104"/>
      <c r="D35" s="104"/>
      <c r="E35" s="82"/>
      <c r="F35" s="82"/>
      <c r="G35" s="82"/>
      <c r="H35" s="82"/>
      <c r="I35" s="82"/>
      <c r="J35" s="82"/>
      <c r="K35" s="82"/>
      <c r="L35" s="82"/>
      <c r="M35" s="82"/>
      <c r="N35" s="82"/>
      <c r="O35" s="82"/>
    </row>
    <row r="36" spans="1:15" ht="20.25" x14ac:dyDescent="0.25">
      <c r="A36" s="102"/>
      <c r="B36" s="102"/>
      <c r="C36" s="104"/>
      <c r="D36" s="104"/>
      <c r="E36" s="82"/>
      <c r="F36" s="82"/>
      <c r="G36" s="82"/>
      <c r="H36" s="82"/>
      <c r="I36" s="82"/>
      <c r="J36" s="82"/>
      <c r="K36" s="82"/>
      <c r="L36" s="82"/>
      <c r="M36" s="82"/>
      <c r="N36" s="82"/>
      <c r="O36" s="82"/>
    </row>
    <row r="37" spans="1:15" ht="20.25" x14ac:dyDescent="0.25">
      <c r="A37" s="102"/>
      <c r="B37" s="102"/>
      <c r="C37" s="104"/>
      <c r="D37" s="104"/>
      <c r="E37" s="82"/>
      <c r="F37" s="82"/>
      <c r="G37" s="82"/>
      <c r="H37" s="82"/>
      <c r="I37" s="82"/>
      <c r="J37" s="82"/>
      <c r="K37" s="82"/>
      <c r="L37" s="82"/>
      <c r="M37" s="82"/>
      <c r="N37" s="82"/>
      <c r="O37" s="82"/>
    </row>
    <row r="38" spans="1:15" ht="20.25" x14ac:dyDescent="0.25">
      <c r="A38" s="102"/>
      <c r="B38" s="102"/>
      <c r="C38" s="104"/>
      <c r="D38" s="104"/>
      <c r="E38" s="82"/>
      <c r="F38" s="82"/>
      <c r="G38" s="82"/>
      <c r="H38" s="82"/>
      <c r="I38" s="82"/>
      <c r="J38" s="82"/>
      <c r="K38" s="82"/>
      <c r="L38" s="82"/>
      <c r="M38" s="82"/>
      <c r="N38" s="82"/>
      <c r="O38" s="82"/>
    </row>
    <row r="39" spans="1:15" ht="20.25" x14ac:dyDescent="0.25">
      <c r="A39" s="102"/>
      <c r="B39" s="102"/>
      <c r="C39" s="104"/>
      <c r="D39" s="104"/>
      <c r="E39" s="82"/>
      <c r="F39" s="82"/>
      <c r="G39" s="82"/>
      <c r="H39" s="82"/>
      <c r="I39" s="82"/>
      <c r="J39" s="82"/>
      <c r="K39" s="82"/>
      <c r="L39" s="82"/>
      <c r="M39" s="82"/>
      <c r="N39" s="82"/>
      <c r="O39" s="82"/>
    </row>
    <row r="40" spans="1:15" ht="20.25" x14ac:dyDescent="0.25">
      <c r="A40" s="102"/>
      <c r="B40" s="102"/>
      <c r="C40" s="104"/>
      <c r="D40" s="104"/>
      <c r="E40" s="82"/>
      <c r="F40" s="82"/>
      <c r="G40" s="82"/>
      <c r="H40" s="82"/>
      <c r="I40" s="82"/>
      <c r="J40" s="82"/>
      <c r="K40" s="82"/>
      <c r="L40" s="82"/>
      <c r="M40" s="82"/>
      <c r="N40" s="82"/>
      <c r="O40" s="82"/>
    </row>
    <row r="41" spans="1:15" ht="20.25" x14ac:dyDescent="0.25">
      <c r="A41" s="102"/>
      <c r="B41" s="102"/>
      <c r="C41" s="104"/>
      <c r="D41" s="104"/>
      <c r="E41" s="82"/>
      <c r="F41" s="82"/>
      <c r="G41" s="82"/>
      <c r="H41" s="82"/>
      <c r="I41" s="82"/>
      <c r="J41" s="82"/>
      <c r="K41" s="82"/>
      <c r="L41" s="82"/>
      <c r="M41" s="82"/>
      <c r="N41" s="82"/>
      <c r="O41" s="82"/>
    </row>
    <row r="42" spans="1:15" ht="20.25" x14ac:dyDescent="0.25">
      <c r="A42" s="102"/>
      <c r="B42" s="102"/>
      <c r="C42" s="104"/>
      <c r="D42" s="104"/>
      <c r="E42" s="82"/>
      <c r="F42" s="82"/>
      <c r="G42" s="82"/>
      <c r="H42" s="82"/>
      <c r="I42" s="82"/>
      <c r="J42" s="82"/>
      <c r="K42" s="82"/>
      <c r="L42" s="82"/>
      <c r="M42" s="82"/>
      <c r="N42" s="82"/>
      <c r="O42" s="82"/>
    </row>
    <row r="43" spans="1:15" ht="20.25" x14ac:dyDescent="0.25">
      <c r="A43" s="102"/>
      <c r="B43" s="102"/>
      <c r="C43" s="104"/>
      <c r="D43" s="104"/>
      <c r="E43" s="82"/>
      <c r="F43" s="82"/>
      <c r="G43" s="82"/>
      <c r="H43" s="82"/>
      <c r="I43" s="82"/>
      <c r="J43" s="82"/>
      <c r="K43" s="82"/>
      <c r="L43" s="82"/>
      <c r="M43" s="82"/>
      <c r="N43" s="82"/>
      <c r="O43" s="82"/>
    </row>
    <row r="44" spans="1:15" ht="20.25" x14ac:dyDescent="0.25">
      <c r="A44" s="102"/>
      <c r="B44" s="102"/>
      <c r="C44" s="104"/>
      <c r="D44" s="104"/>
      <c r="E44" s="82"/>
      <c r="F44" s="82"/>
      <c r="G44" s="82"/>
      <c r="H44" s="82"/>
      <c r="I44" s="82"/>
      <c r="J44" s="82"/>
      <c r="K44" s="82"/>
      <c r="L44" s="82"/>
      <c r="M44" s="82"/>
      <c r="N44" s="82"/>
      <c r="O44" s="82"/>
    </row>
    <row r="45" spans="1:15" ht="20.25" x14ac:dyDescent="0.25">
      <c r="A45" s="102"/>
      <c r="B45" s="102"/>
      <c r="C45" s="104"/>
      <c r="D45" s="104"/>
      <c r="E45" s="82"/>
      <c r="F45" s="82"/>
      <c r="G45" s="82"/>
      <c r="H45" s="82"/>
      <c r="I45" s="82"/>
      <c r="J45" s="82"/>
      <c r="K45" s="82"/>
      <c r="L45" s="82"/>
      <c r="M45" s="82"/>
      <c r="N45" s="82"/>
      <c r="O45" s="82"/>
    </row>
    <row r="46" spans="1:15" ht="20.25" x14ac:dyDescent="0.25">
      <c r="A46" s="102"/>
      <c r="B46" s="102"/>
      <c r="C46" s="104"/>
      <c r="D46" s="104"/>
      <c r="E46" s="82"/>
      <c r="F46" s="82"/>
      <c r="G46" s="82"/>
      <c r="H46" s="82"/>
      <c r="I46" s="82"/>
      <c r="J46" s="82"/>
      <c r="K46" s="82"/>
      <c r="L46" s="82"/>
      <c r="M46" s="82"/>
      <c r="N46" s="82"/>
      <c r="O46" s="82"/>
    </row>
    <row r="47" spans="1:15" ht="20.25" x14ac:dyDescent="0.25">
      <c r="A47" s="102"/>
      <c r="B47" s="102"/>
      <c r="C47" s="104"/>
      <c r="D47" s="104"/>
      <c r="E47" s="82"/>
      <c r="F47" s="82"/>
      <c r="G47" s="82"/>
      <c r="H47" s="82"/>
      <c r="I47" s="82"/>
      <c r="J47" s="82"/>
      <c r="K47" s="82"/>
      <c r="L47" s="82"/>
      <c r="M47" s="82"/>
      <c r="N47" s="82"/>
      <c r="O47" s="82"/>
    </row>
    <row r="48" spans="1:15" ht="20.25" x14ac:dyDescent="0.25">
      <c r="A48" s="102"/>
      <c r="B48" s="102"/>
      <c r="C48" s="104"/>
      <c r="D48" s="104"/>
      <c r="E48" s="82"/>
      <c r="F48" s="82"/>
      <c r="G48" s="82"/>
      <c r="H48" s="82"/>
      <c r="I48" s="82"/>
      <c r="J48" s="82"/>
      <c r="K48" s="82"/>
      <c r="L48" s="82"/>
      <c r="M48" s="82"/>
      <c r="N48" s="82"/>
      <c r="O48" s="82"/>
    </row>
    <row r="49" spans="1:15" ht="20.25" x14ac:dyDescent="0.25">
      <c r="A49" s="102"/>
      <c r="B49" s="102"/>
      <c r="C49" s="104"/>
      <c r="D49" s="104"/>
      <c r="E49" s="82"/>
      <c r="F49" s="82"/>
      <c r="G49" s="82"/>
      <c r="H49" s="82"/>
      <c r="I49" s="82"/>
      <c r="J49" s="82"/>
      <c r="K49" s="82"/>
      <c r="L49" s="82"/>
      <c r="M49" s="82"/>
      <c r="N49" s="82"/>
      <c r="O49" s="82"/>
    </row>
    <row r="50" spans="1:15" ht="20.25" x14ac:dyDescent="0.25">
      <c r="A50" s="102"/>
      <c r="B50" s="102"/>
      <c r="C50" s="104"/>
      <c r="D50" s="104"/>
      <c r="E50" s="82"/>
      <c r="F50" s="82"/>
      <c r="G50" s="82"/>
      <c r="H50" s="82"/>
      <c r="I50" s="82"/>
      <c r="J50" s="82"/>
      <c r="K50" s="82"/>
      <c r="L50" s="82"/>
      <c r="M50" s="82"/>
      <c r="N50" s="82"/>
      <c r="O50" s="82"/>
    </row>
    <row r="51" spans="1:15" ht="20.25" x14ac:dyDescent="0.25">
      <c r="A51" s="102"/>
      <c r="B51" s="102"/>
      <c r="C51" s="104"/>
      <c r="D51" s="104"/>
      <c r="E51" s="82"/>
      <c r="F51" s="82"/>
      <c r="G51" s="82"/>
      <c r="H51" s="82"/>
      <c r="I51" s="82"/>
      <c r="J51" s="82"/>
      <c r="K51" s="82"/>
      <c r="L51" s="82"/>
      <c r="M51" s="82"/>
      <c r="N51" s="82"/>
      <c r="O51" s="82"/>
    </row>
    <row r="52" spans="1:15" ht="20.25" x14ac:dyDescent="0.25">
      <c r="A52" s="102"/>
      <c r="B52" s="22"/>
      <c r="C52" s="33"/>
      <c r="D52" s="33"/>
    </row>
    <row r="53" spans="1:15" ht="20.25" x14ac:dyDescent="0.25">
      <c r="A53" s="102"/>
      <c r="B53" s="22"/>
      <c r="C53" s="33"/>
      <c r="D53" s="33"/>
    </row>
    <row r="54" spans="1:15" ht="20.25" x14ac:dyDescent="0.25">
      <c r="A54" s="102"/>
      <c r="B54" s="22"/>
      <c r="C54" s="33"/>
      <c r="D54" s="33"/>
    </row>
    <row r="55" spans="1:15" ht="20.25" x14ac:dyDescent="0.25">
      <c r="A55" s="102"/>
      <c r="B55" s="22"/>
      <c r="C55" s="33"/>
      <c r="D55" s="33"/>
    </row>
    <row r="56" spans="1:15" ht="20.25" x14ac:dyDescent="0.25">
      <c r="A56" s="102"/>
      <c r="B56" s="22"/>
      <c r="C56" s="33"/>
      <c r="D56" s="33"/>
    </row>
    <row r="57" spans="1:15" ht="20.25" x14ac:dyDescent="0.25">
      <c r="A57" s="102"/>
      <c r="B57" s="22"/>
      <c r="C57" s="33"/>
      <c r="D57" s="33"/>
    </row>
    <row r="58" spans="1:15" ht="20.25" x14ac:dyDescent="0.25">
      <c r="A58" s="102"/>
      <c r="B58" s="22"/>
      <c r="C58" s="33"/>
      <c r="D58" s="33"/>
    </row>
    <row r="59" spans="1:15" ht="20.25" x14ac:dyDescent="0.25">
      <c r="A59" s="102"/>
      <c r="B59" s="22"/>
      <c r="C59" s="33"/>
      <c r="D59" s="33"/>
    </row>
    <row r="60" spans="1:15" ht="20.25" x14ac:dyDescent="0.25">
      <c r="A60" s="102"/>
      <c r="B60" s="22"/>
      <c r="C60" s="33"/>
      <c r="D60" s="33"/>
    </row>
    <row r="61" spans="1:15" ht="20.25" x14ac:dyDescent="0.25">
      <c r="A61" s="102"/>
      <c r="B61" s="22"/>
      <c r="C61" s="33"/>
      <c r="D61" s="33"/>
    </row>
    <row r="62" spans="1:15" ht="20.25" x14ac:dyDescent="0.25">
      <c r="A62" s="102"/>
      <c r="B62" s="22"/>
      <c r="C62" s="33"/>
      <c r="D62" s="33"/>
    </row>
    <row r="63" spans="1:15" ht="20.25" x14ac:dyDescent="0.25">
      <c r="A63" s="102"/>
      <c r="B63" s="22"/>
      <c r="C63" s="33"/>
      <c r="D63" s="33"/>
    </row>
    <row r="64" spans="1:15" ht="20.25" x14ac:dyDescent="0.25">
      <c r="A64" s="102"/>
      <c r="B64" s="22"/>
      <c r="C64" s="33"/>
      <c r="D64" s="33"/>
    </row>
    <row r="65" spans="1:4" ht="20.25" x14ac:dyDescent="0.25">
      <c r="A65" s="102"/>
      <c r="B65" s="22"/>
      <c r="C65" s="33"/>
      <c r="D65" s="33"/>
    </row>
    <row r="66" spans="1:4" ht="20.25" x14ac:dyDescent="0.25">
      <c r="A66" s="102"/>
      <c r="B66" s="22"/>
      <c r="C66" s="33"/>
      <c r="D66" s="33"/>
    </row>
    <row r="67" spans="1:4" ht="20.25" x14ac:dyDescent="0.25">
      <c r="A67" s="102"/>
      <c r="B67" s="22"/>
      <c r="C67" s="33"/>
      <c r="D67" s="33"/>
    </row>
    <row r="68" spans="1:4" ht="20.25" x14ac:dyDescent="0.25">
      <c r="A68" s="102"/>
      <c r="B68" s="22"/>
      <c r="C68" s="33"/>
      <c r="D68" s="33"/>
    </row>
    <row r="69" spans="1:4" ht="20.25" x14ac:dyDescent="0.25">
      <c r="A69" s="102"/>
      <c r="B69" s="22"/>
      <c r="C69" s="33"/>
      <c r="D69" s="33"/>
    </row>
    <row r="70" spans="1:4" ht="20.25" x14ac:dyDescent="0.25">
      <c r="A70" s="102"/>
      <c r="B70" s="22"/>
      <c r="C70" s="33"/>
      <c r="D70" s="33"/>
    </row>
    <row r="71" spans="1:4" ht="20.25" x14ac:dyDescent="0.25">
      <c r="A71" s="102"/>
      <c r="B71" s="22"/>
      <c r="C71" s="33"/>
      <c r="D71" s="33"/>
    </row>
    <row r="72" spans="1:4" ht="20.25" x14ac:dyDescent="0.25">
      <c r="A72" s="102"/>
      <c r="B72" s="22"/>
      <c r="C72" s="33"/>
      <c r="D72" s="33"/>
    </row>
    <row r="73" spans="1:4" ht="20.25" x14ac:dyDescent="0.25">
      <c r="A73" s="102"/>
      <c r="B73" s="22"/>
      <c r="C73" s="33"/>
      <c r="D73" s="33"/>
    </row>
    <row r="74" spans="1:4" ht="20.25" x14ac:dyDescent="0.25">
      <c r="A74" s="102"/>
      <c r="B74" s="22"/>
      <c r="C74" s="33"/>
      <c r="D74" s="33"/>
    </row>
    <row r="75" spans="1:4" ht="20.25" x14ac:dyDescent="0.25">
      <c r="A75" s="102"/>
      <c r="B75" s="22"/>
      <c r="C75" s="33"/>
      <c r="D75" s="33"/>
    </row>
    <row r="76" spans="1:4" ht="20.25" x14ac:dyDescent="0.25">
      <c r="A76" s="102"/>
      <c r="B76" s="22"/>
      <c r="C76" s="33"/>
      <c r="D76" s="33"/>
    </row>
    <row r="77" spans="1:4" ht="20.25" x14ac:dyDescent="0.25">
      <c r="A77" s="102"/>
      <c r="B77" s="22"/>
      <c r="C77" s="33"/>
      <c r="D77" s="33"/>
    </row>
    <row r="78" spans="1:4" ht="20.25" x14ac:dyDescent="0.25">
      <c r="A78" s="102"/>
      <c r="B78" s="22"/>
      <c r="C78" s="33"/>
      <c r="D78" s="33"/>
    </row>
    <row r="79" spans="1:4" ht="20.25" x14ac:dyDescent="0.25">
      <c r="A79" s="102"/>
      <c r="B79" s="22"/>
      <c r="C79" s="33"/>
      <c r="D79" s="33"/>
    </row>
    <row r="80" spans="1:4" ht="20.25" x14ac:dyDescent="0.25">
      <c r="A80" s="102"/>
      <c r="B80" s="22"/>
      <c r="C80" s="33"/>
      <c r="D80" s="33"/>
    </row>
    <row r="81" spans="1:4" ht="20.25" x14ac:dyDescent="0.25">
      <c r="A81" s="102"/>
      <c r="B81" s="22"/>
      <c r="C81" s="33"/>
      <c r="D81" s="33"/>
    </row>
    <row r="82" spans="1:4" ht="20.25" x14ac:dyDescent="0.25">
      <c r="A82" s="102"/>
      <c r="B82" s="22"/>
      <c r="C82" s="33"/>
      <c r="D82" s="33"/>
    </row>
    <row r="83" spans="1:4" ht="20.25" x14ac:dyDescent="0.25">
      <c r="A83" s="102"/>
      <c r="B83" s="22"/>
      <c r="C83" s="33"/>
      <c r="D83" s="33"/>
    </row>
    <row r="84" spans="1:4" ht="20.25" x14ac:dyDescent="0.25">
      <c r="A84" s="102"/>
      <c r="B84" s="22"/>
      <c r="C84" s="33"/>
      <c r="D84" s="33"/>
    </row>
    <row r="85" spans="1:4" ht="20.25" x14ac:dyDescent="0.25">
      <c r="A85" s="102"/>
      <c r="B85" s="22"/>
      <c r="C85" s="33"/>
      <c r="D85" s="33"/>
    </row>
    <row r="86" spans="1:4" ht="20.25" x14ac:dyDescent="0.25">
      <c r="A86" s="102"/>
      <c r="B86" s="22"/>
      <c r="C86" s="33"/>
      <c r="D86" s="33"/>
    </row>
    <row r="87" spans="1:4" ht="20.25" x14ac:dyDescent="0.25">
      <c r="A87" s="102"/>
      <c r="B87" s="22"/>
      <c r="C87" s="33"/>
      <c r="D87" s="33"/>
    </row>
    <row r="88" spans="1:4" ht="20.25" x14ac:dyDescent="0.25">
      <c r="A88" s="102"/>
      <c r="B88" s="22"/>
      <c r="C88" s="33"/>
      <c r="D88" s="33"/>
    </row>
    <row r="89" spans="1:4" ht="20.25" x14ac:dyDescent="0.25">
      <c r="A89" s="102"/>
      <c r="B89" s="22"/>
      <c r="C89" s="33"/>
      <c r="D89" s="33"/>
    </row>
    <row r="90" spans="1:4" ht="20.25" x14ac:dyDescent="0.25">
      <c r="A90" s="102"/>
      <c r="B90" s="22"/>
      <c r="C90" s="33"/>
      <c r="D90" s="33"/>
    </row>
    <row r="91" spans="1:4" ht="20.25" x14ac:dyDescent="0.25">
      <c r="A91" s="102"/>
      <c r="B91" s="22"/>
      <c r="C91" s="33"/>
      <c r="D91" s="33"/>
    </row>
    <row r="92" spans="1:4" ht="20.25" x14ac:dyDescent="0.25">
      <c r="A92" s="102"/>
      <c r="B92" s="22"/>
      <c r="C92" s="33"/>
      <c r="D92" s="33"/>
    </row>
    <row r="93" spans="1:4" ht="20.25" x14ac:dyDescent="0.25">
      <c r="A93" s="102"/>
      <c r="B93" s="22"/>
      <c r="C93" s="33"/>
      <c r="D93" s="33"/>
    </row>
    <row r="94" spans="1:4" ht="20.25" x14ac:dyDescent="0.25">
      <c r="A94" s="102"/>
      <c r="B94" s="22"/>
      <c r="C94" s="33"/>
      <c r="D94" s="33"/>
    </row>
    <row r="95" spans="1:4" ht="20.25" x14ac:dyDescent="0.25">
      <c r="A95" s="102"/>
      <c r="B95" s="22"/>
      <c r="C95" s="33"/>
      <c r="D95" s="33"/>
    </row>
    <row r="96" spans="1:4" ht="20.25" x14ac:dyDescent="0.25">
      <c r="A96" s="102"/>
      <c r="B96" s="22"/>
      <c r="C96" s="33"/>
      <c r="D96" s="33"/>
    </row>
    <row r="97" spans="1:4" ht="20.25" x14ac:dyDescent="0.25">
      <c r="A97" s="102"/>
      <c r="B97" s="22"/>
      <c r="C97" s="33"/>
      <c r="D97" s="33"/>
    </row>
    <row r="98" spans="1:4" ht="20.25" x14ac:dyDescent="0.25">
      <c r="A98" s="102"/>
      <c r="B98" s="22"/>
      <c r="C98" s="33"/>
      <c r="D98" s="33"/>
    </row>
    <row r="99" spans="1:4" ht="20.25" x14ac:dyDescent="0.25">
      <c r="A99" s="102"/>
      <c r="B99" s="22"/>
      <c r="C99" s="33"/>
      <c r="D99" s="33"/>
    </row>
    <row r="100" spans="1:4" ht="20.25" x14ac:dyDescent="0.25">
      <c r="A100" s="102"/>
      <c r="B100" s="22"/>
      <c r="C100" s="33"/>
      <c r="D100" s="33"/>
    </row>
    <row r="101" spans="1:4" ht="20.25" x14ac:dyDescent="0.25">
      <c r="A101" s="102"/>
      <c r="B101" s="22"/>
      <c r="C101" s="33"/>
      <c r="D101" s="33"/>
    </row>
    <row r="102" spans="1:4" ht="20.25" x14ac:dyDescent="0.25">
      <c r="A102" s="102"/>
      <c r="B102" s="22"/>
      <c r="C102" s="33"/>
      <c r="D102" s="33"/>
    </row>
    <row r="103" spans="1:4" ht="20.25" x14ac:dyDescent="0.25">
      <c r="A103" s="102"/>
      <c r="B103" s="22"/>
      <c r="C103" s="33"/>
      <c r="D103" s="33"/>
    </row>
    <row r="104" spans="1:4" ht="20.25" x14ac:dyDescent="0.25">
      <c r="A104" s="102"/>
      <c r="B104" s="22"/>
      <c r="C104" s="33"/>
      <c r="D104" s="33"/>
    </row>
    <row r="105" spans="1:4" ht="20.25" x14ac:dyDescent="0.25">
      <c r="A105" s="102"/>
      <c r="B105" s="22"/>
      <c r="C105" s="33"/>
      <c r="D105" s="33"/>
    </row>
    <row r="106" spans="1:4" ht="20.25" x14ac:dyDescent="0.25">
      <c r="A106" s="102"/>
      <c r="B106" s="22"/>
      <c r="C106" s="33"/>
      <c r="D106" s="33"/>
    </row>
    <row r="107" spans="1:4" ht="20.25" x14ac:dyDescent="0.25">
      <c r="A107" s="102"/>
      <c r="B107" s="22"/>
      <c r="C107" s="33"/>
      <c r="D107" s="33"/>
    </row>
    <row r="108" spans="1:4" ht="20.25" x14ac:dyDescent="0.25">
      <c r="A108" s="102"/>
      <c r="B108" s="22"/>
      <c r="C108" s="33"/>
      <c r="D108" s="33"/>
    </row>
    <row r="109" spans="1:4" ht="20.25" x14ac:dyDescent="0.25">
      <c r="A109" s="102"/>
      <c r="B109" s="22"/>
      <c r="C109" s="33"/>
      <c r="D109" s="33"/>
    </row>
    <row r="110" spans="1:4" ht="20.25" x14ac:dyDescent="0.25">
      <c r="A110" s="102"/>
      <c r="B110" s="22"/>
      <c r="C110" s="33"/>
      <c r="D110" s="33"/>
    </row>
    <row r="111" spans="1:4" ht="20.25" x14ac:dyDescent="0.25">
      <c r="A111" s="102"/>
      <c r="B111" s="22"/>
      <c r="C111" s="33"/>
      <c r="D111" s="33"/>
    </row>
    <row r="112" spans="1:4" ht="20.25" x14ac:dyDescent="0.25">
      <c r="A112" s="102"/>
      <c r="B112" s="22"/>
      <c r="C112" s="33"/>
      <c r="D112" s="33"/>
    </row>
    <row r="113" spans="1:4" ht="20.25" x14ac:dyDescent="0.25">
      <c r="A113" s="102"/>
      <c r="B113" s="22"/>
      <c r="C113" s="33"/>
      <c r="D113" s="33"/>
    </row>
    <row r="114" spans="1:4" ht="20.25" x14ac:dyDescent="0.25">
      <c r="A114" s="102"/>
      <c r="B114" s="22"/>
      <c r="C114" s="33"/>
      <c r="D114" s="33"/>
    </row>
    <row r="115" spans="1:4" ht="20.25" x14ac:dyDescent="0.25">
      <c r="A115" s="102"/>
      <c r="B115" s="22"/>
      <c r="C115" s="33"/>
      <c r="D115" s="33"/>
    </row>
    <row r="116" spans="1:4" ht="20.25" x14ac:dyDescent="0.25">
      <c r="A116" s="102"/>
      <c r="B116" s="22"/>
      <c r="C116" s="33"/>
      <c r="D116" s="33"/>
    </row>
    <row r="117" spans="1:4" ht="20.25" x14ac:dyDescent="0.25">
      <c r="A117" s="102"/>
      <c r="B117" s="22"/>
      <c r="C117" s="33"/>
      <c r="D117" s="33"/>
    </row>
    <row r="118" spans="1:4" ht="20.25" x14ac:dyDescent="0.25">
      <c r="A118" s="102"/>
      <c r="B118" s="22"/>
      <c r="C118" s="33"/>
      <c r="D118" s="33"/>
    </row>
    <row r="119" spans="1:4" ht="20.25" x14ac:dyDescent="0.25">
      <c r="A119" s="102"/>
      <c r="B119" s="22"/>
      <c r="C119" s="33"/>
      <c r="D119" s="33"/>
    </row>
    <row r="120" spans="1:4" ht="20.25" x14ac:dyDescent="0.25">
      <c r="A120" s="102"/>
      <c r="B120" s="22"/>
      <c r="C120" s="33"/>
      <c r="D120" s="33"/>
    </row>
    <row r="121" spans="1:4" ht="20.25" x14ac:dyDescent="0.25">
      <c r="A121" s="102"/>
      <c r="B121" s="22"/>
      <c r="C121" s="33"/>
      <c r="D121" s="33"/>
    </row>
    <row r="122" spans="1:4" ht="20.25" x14ac:dyDescent="0.25">
      <c r="A122" s="102"/>
      <c r="B122" s="22"/>
      <c r="C122" s="33"/>
      <c r="D122" s="33"/>
    </row>
    <row r="123" spans="1:4" ht="20.25" x14ac:dyDescent="0.25">
      <c r="A123" s="102"/>
      <c r="B123" s="22"/>
      <c r="C123" s="33"/>
      <c r="D123" s="33"/>
    </row>
    <row r="124" spans="1:4" ht="20.25" x14ac:dyDescent="0.25">
      <c r="A124" s="102"/>
      <c r="B124" s="22"/>
      <c r="C124" s="33"/>
      <c r="D124" s="33"/>
    </row>
    <row r="125" spans="1:4" ht="20.25" x14ac:dyDescent="0.25">
      <c r="A125" s="102"/>
      <c r="B125" s="22"/>
      <c r="C125" s="33"/>
      <c r="D125" s="33"/>
    </row>
    <row r="126" spans="1:4" ht="20.25" x14ac:dyDescent="0.25">
      <c r="A126" s="102"/>
      <c r="B126" s="22"/>
      <c r="C126" s="33"/>
      <c r="D126" s="33"/>
    </row>
    <row r="127" spans="1:4" ht="20.25" x14ac:dyDescent="0.25">
      <c r="A127" s="102"/>
      <c r="B127" s="22"/>
      <c r="C127" s="33"/>
      <c r="D127" s="33"/>
    </row>
    <row r="128" spans="1:4" ht="20.25" x14ac:dyDescent="0.25">
      <c r="A128" s="102"/>
      <c r="B128" s="22"/>
      <c r="C128" s="33"/>
      <c r="D128" s="33"/>
    </row>
    <row r="129" spans="1:4" ht="20.25" x14ac:dyDescent="0.25">
      <c r="A129" s="102"/>
      <c r="B129" s="22"/>
      <c r="C129" s="33"/>
      <c r="D129" s="33"/>
    </row>
    <row r="130" spans="1:4" ht="20.25" x14ac:dyDescent="0.25">
      <c r="A130" s="102"/>
      <c r="B130" s="22"/>
      <c r="C130" s="33"/>
      <c r="D130" s="33"/>
    </row>
    <row r="131" spans="1:4" ht="20.25" x14ac:dyDescent="0.25">
      <c r="A131" s="102"/>
      <c r="B131" s="22"/>
      <c r="C131" s="33"/>
      <c r="D131" s="33"/>
    </row>
    <row r="132" spans="1:4" ht="20.25" x14ac:dyDescent="0.25">
      <c r="A132" s="102"/>
      <c r="B132" s="22"/>
      <c r="C132" s="33"/>
      <c r="D132" s="33"/>
    </row>
    <row r="133" spans="1:4" ht="20.25" x14ac:dyDescent="0.25">
      <c r="A133" s="102"/>
      <c r="B133" s="22"/>
      <c r="C133" s="33"/>
      <c r="D133" s="33"/>
    </row>
    <row r="134" spans="1:4" ht="20.25" x14ac:dyDescent="0.25">
      <c r="A134" s="102"/>
      <c r="B134" s="22"/>
      <c r="C134" s="33"/>
      <c r="D134" s="33"/>
    </row>
    <row r="135" spans="1:4" ht="20.25" x14ac:dyDescent="0.25">
      <c r="A135" s="102"/>
      <c r="B135" s="22"/>
      <c r="C135" s="33"/>
      <c r="D135" s="33"/>
    </row>
    <row r="136" spans="1:4" ht="20.25" x14ac:dyDescent="0.25">
      <c r="A136" s="102"/>
      <c r="B136" s="22"/>
      <c r="C136" s="33"/>
      <c r="D136" s="33"/>
    </row>
    <row r="137" spans="1:4" ht="20.25" x14ac:dyDescent="0.25">
      <c r="A137" s="102"/>
      <c r="B137" s="22"/>
      <c r="C137" s="33"/>
      <c r="D137" s="33"/>
    </row>
    <row r="138" spans="1:4" ht="20.25" x14ac:dyDescent="0.25">
      <c r="A138" s="102"/>
      <c r="B138" s="22"/>
      <c r="C138" s="33"/>
      <c r="D138" s="33"/>
    </row>
    <row r="139" spans="1:4" ht="20.25" x14ac:dyDescent="0.25">
      <c r="A139" s="102"/>
      <c r="B139" s="22"/>
      <c r="C139" s="33"/>
      <c r="D139" s="33"/>
    </row>
    <row r="140" spans="1:4" ht="20.25" x14ac:dyDescent="0.25">
      <c r="A140" s="102"/>
      <c r="B140" s="22"/>
      <c r="C140" s="33"/>
      <c r="D140" s="33"/>
    </row>
    <row r="141" spans="1:4" ht="20.25" x14ac:dyDescent="0.25">
      <c r="A141" s="102"/>
      <c r="B141" s="22"/>
      <c r="C141" s="33"/>
      <c r="D141" s="33"/>
    </row>
    <row r="142" spans="1:4" ht="20.25" x14ac:dyDescent="0.25">
      <c r="A142" s="102"/>
      <c r="B142" s="22"/>
      <c r="C142" s="33"/>
      <c r="D142" s="33"/>
    </row>
    <row r="143" spans="1:4" ht="20.25" x14ac:dyDescent="0.25">
      <c r="A143" s="102"/>
      <c r="B143" s="22"/>
      <c r="C143" s="33"/>
      <c r="D143" s="33"/>
    </row>
    <row r="144" spans="1:4" ht="20.25" x14ac:dyDescent="0.25">
      <c r="A144" s="102"/>
      <c r="B144" s="22"/>
      <c r="C144" s="33"/>
      <c r="D144" s="33"/>
    </row>
    <row r="145" spans="1:4" ht="20.25" x14ac:dyDescent="0.25">
      <c r="A145" s="102"/>
      <c r="B145" s="22"/>
      <c r="C145" s="33"/>
      <c r="D145" s="33"/>
    </row>
    <row r="146" spans="1:4" ht="20.25" x14ac:dyDescent="0.25">
      <c r="A146" s="102"/>
      <c r="B146" s="22"/>
      <c r="C146" s="33"/>
      <c r="D146" s="33"/>
    </row>
    <row r="147" spans="1:4" ht="20.25" x14ac:dyDescent="0.25">
      <c r="A147" s="102"/>
      <c r="B147" s="22"/>
      <c r="C147" s="33"/>
      <c r="D147" s="33"/>
    </row>
    <row r="148" spans="1:4" ht="20.25" x14ac:dyDescent="0.25">
      <c r="A148" s="102"/>
      <c r="B148" s="22"/>
      <c r="C148" s="33"/>
      <c r="D148" s="33"/>
    </row>
    <row r="149" spans="1:4" ht="20.25" x14ac:dyDescent="0.25">
      <c r="A149" s="102"/>
      <c r="B149" s="22"/>
      <c r="C149" s="33"/>
      <c r="D149" s="33"/>
    </row>
    <row r="150" spans="1:4" ht="20.25" x14ac:dyDescent="0.25">
      <c r="A150" s="102"/>
      <c r="B150" s="22"/>
      <c r="C150" s="33"/>
      <c r="D150" s="33"/>
    </row>
    <row r="151" spans="1:4" ht="20.25" x14ac:dyDescent="0.25">
      <c r="A151" s="102"/>
      <c r="B151" s="22"/>
      <c r="C151" s="33"/>
      <c r="D151" s="33"/>
    </row>
    <row r="152" spans="1:4" ht="20.25" x14ac:dyDescent="0.25">
      <c r="A152" s="102"/>
      <c r="B152" s="22"/>
      <c r="C152" s="33"/>
      <c r="D152" s="33"/>
    </row>
    <row r="153" spans="1:4" ht="20.25" x14ac:dyDescent="0.25">
      <c r="A153" s="102"/>
      <c r="B153" s="22"/>
      <c r="C153" s="33"/>
      <c r="D153" s="33"/>
    </row>
    <row r="154" spans="1:4" ht="20.25" x14ac:dyDescent="0.25">
      <c r="A154" s="102"/>
      <c r="B154" s="22"/>
      <c r="C154" s="33"/>
      <c r="D154" s="33"/>
    </row>
    <row r="155" spans="1:4" ht="20.25" x14ac:dyDescent="0.25">
      <c r="A155" s="102"/>
      <c r="B155" s="22"/>
      <c r="C155" s="33"/>
      <c r="D155" s="33"/>
    </row>
    <row r="156" spans="1:4" ht="20.25" x14ac:dyDescent="0.25">
      <c r="A156" s="102"/>
      <c r="B156" s="22"/>
      <c r="C156" s="33"/>
      <c r="D156" s="33"/>
    </row>
    <row r="157" spans="1:4" ht="20.25" x14ac:dyDescent="0.25">
      <c r="A157" s="102"/>
      <c r="B157" s="22"/>
      <c r="C157" s="33"/>
      <c r="D157" s="33"/>
    </row>
    <row r="158" spans="1:4" ht="20.25" x14ac:dyDescent="0.25">
      <c r="A158" s="102"/>
      <c r="B158" s="22"/>
      <c r="C158" s="33"/>
      <c r="D158" s="33"/>
    </row>
    <row r="159" spans="1:4" ht="20.25" x14ac:dyDescent="0.25">
      <c r="A159" s="102"/>
      <c r="B159" s="22"/>
      <c r="C159" s="33"/>
      <c r="D159" s="33"/>
    </row>
    <row r="160" spans="1:4" ht="20.25" x14ac:dyDescent="0.25">
      <c r="A160" s="102"/>
      <c r="B160" s="22"/>
      <c r="C160" s="33"/>
      <c r="D160" s="33"/>
    </row>
    <row r="161" spans="1:4" ht="20.25" x14ac:dyDescent="0.25">
      <c r="A161" s="102"/>
      <c r="B161" s="22"/>
      <c r="C161" s="33"/>
      <c r="D161" s="33"/>
    </row>
    <row r="162" spans="1:4" ht="20.25" x14ac:dyDescent="0.25">
      <c r="A162" s="102"/>
      <c r="B162" s="22"/>
      <c r="C162" s="33"/>
      <c r="D162" s="33"/>
    </row>
    <row r="163" spans="1:4" ht="20.25" x14ac:dyDescent="0.25">
      <c r="A163" s="102"/>
      <c r="B163" s="22"/>
      <c r="C163" s="33"/>
      <c r="D163" s="33"/>
    </row>
    <row r="164" spans="1:4" ht="20.25" x14ac:dyDescent="0.25">
      <c r="A164" s="102"/>
      <c r="B164" s="22"/>
      <c r="C164" s="33"/>
      <c r="D164" s="33"/>
    </row>
    <row r="165" spans="1:4" ht="20.25" x14ac:dyDescent="0.25">
      <c r="A165" s="102"/>
      <c r="B165" s="22"/>
      <c r="C165" s="33"/>
      <c r="D165" s="33"/>
    </row>
    <row r="166" spans="1:4" ht="20.25" x14ac:dyDescent="0.25">
      <c r="A166" s="102"/>
      <c r="B166" s="22"/>
      <c r="C166" s="33"/>
      <c r="D166" s="33"/>
    </row>
    <row r="167" spans="1:4" ht="20.25" x14ac:dyDescent="0.25">
      <c r="A167" s="102"/>
      <c r="B167" s="22"/>
      <c r="C167" s="33"/>
      <c r="D167" s="33"/>
    </row>
    <row r="168" spans="1:4" ht="20.25" x14ac:dyDescent="0.25">
      <c r="A168" s="102"/>
      <c r="B168" s="22"/>
      <c r="C168" s="33"/>
      <c r="D168" s="33"/>
    </row>
    <row r="169" spans="1:4" ht="20.25" x14ac:dyDescent="0.25">
      <c r="A169" s="102"/>
      <c r="B169" s="22"/>
      <c r="C169" s="33"/>
      <c r="D169" s="33"/>
    </row>
    <row r="170" spans="1:4" ht="20.25" x14ac:dyDescent="0.25">
      <c r="A170" s="102"/>
      <c r="B170" s="22"/>
      <c r="C170" s="33"/>
      <c r="D170" s="33"/>
    </row>
    <row r="171" spans="1:4" ht="20.25" x14ac:dyDescent="0.25">
      <c r="A171" s="102"/>
      <c r="B171" s="22"/>
      <c r="C171" s="33"/>
      <c r="D171" s="33"/>
    </row>
    <row r="172" spans="1:4" ht="20.25" x14ac:dyDescent="0.25">
      <c r="A172" s="102"/>
      <c r="B172" s="22"/>
      <c r="C172" s="33"/>
      <c r="D172" s="33"/>
    </row>
    <row r="173" spans="1:4" ht="20.25" x14ac:dyDescent="0.25">
      <c r="A173" s="102"/>
      <c r="B173" s="22"/>
      <c r="C173" s="33"/>
      <c r="D173" s="33"/>
    </row>
    <row r="174" spans="1:4" ht="20.25" x14ac:dyDescent="0.25">
      <c r="A174" s="102"/>
      <c r="B174" s="22"/>
      <c r="C174" s="33"/>
      <c r="D174" s="33"/>
    </row>
    <row r="175" spans="1:4" ht="20.25" x14ac:dyDescent="0.25">
      <c r="A175" s="102"/>
      <c r="B175" s="22"/>
      <c r="C175" s="33"/>
      <c r="D175" s="33"/>
    </row>
    <row r="176" spans="1:4" ht="20.25" x14ac:dyDescent="0.25">
      <c r="A176" s="102"/>
      <c r="B176" s="22"/>
      <c r="C176" s="33"/>
      <c r="D176" s="33"/>
    </row>
    <row r="177" spans="1:4" ht="20.25" x14ac:dyDescent="0.25">
      <c r="A177" s="102"/>
      <c r="B177" s="22"/>
      <c r="C177" s="33"/>
      <c r="D177" s="33"/>
    </row>
    <row r="178" spans="1:4" ht="20.25" x14ac:dyDescent="0.25">
      <c r="A178" s="102"/>
      <c r="B178" s="22"/>
      <c r="C178" s="33"/>
      <c r="D178" s="33"/>
    </row>
    <row r="179" spans="1:4" ht="20.25" x14ac:dyDescent="0.25">
      <c r="A179" s="102"/>
      <c r="B179" s="22"/>
      <c r="C179" s="33"/>
      <c r="D179" s="33"/>
    </row>
    <row r="180" spans="1:4" ht="20.25" x14ac:dyDescent="0.25">
      <c r="A180" s="102"/>
      <c r="B180" s="22"/>
      <c r="C180" s="33"/>
      <c r="D180" s="33"/>
    </row>
    <row r="181" spans="1:4" ht="20.25" x14ac:dyDescent="0.25">
      <c r="A181" s="102"/>
      <c r="B181" s="22"/>
      <c r="C181" s="33"/>
      <c r="D181" s="33"/>
    </row>
    <row r="182" spans="1:4" ht="20.25" x14ac:dyDescent="0.25">
      <c r="A182" s="102"/>
      <c r="B182" s="22"/>
      <c r="C182" s="33"/>
      <c r="D182" s="33"/>
    </row>
    <row r="183" spans="1:4" ht="20.25" x14ac:dyDescent="0.25">
      <c r="A183" s="102"/>
      <c r="B183" s="22"/>
      <c r="C183" s="33"/>
      <c r="D183" s="33"/>
    </row>
    <row r="184" spans="1:4" ht="20.25" x14ac:dyDescent="0.25">
      <c r="A184" s="102"/>
      <c r="B184" s="22"/>
      <c r="C184" s="33"/>
      <c r="D184" s="33"/>
    </row>
    <row r="185" spans="1:4" ht="20.25" x14ac:dyDescent="0.25">
      <c r="A185" s="102"/>
      <c r="B185" s="22"/>
      <c r="C185" s="33"/>
      <c r="D185" s="33"/>
    </row>
    <row r="186" spans="1:4" ht="20.25" x14ac:dyDescent="0.25">
      <c r="A186" s="102"/>
      <c r="B186" s="22"/>
      <c r="C186" s="33"/>
      <c r="D186" s="33"/>
    </row>
    <row r="187" spans="1:4" ht="20.25" x14ac:dyDescent="0.25">
      <c r="A187" s="102"/>
      <c r="B187" s="22"/>
      <c r="C187" s="33"/>
      <c r="D187" s="33"/>
    </row>
    <row r="188" spans="1:4" ht="20.25" x14ac:dyDescent="0.25">
      <c r="A188" s="102"/>
      <c r="B188" s="22"/>
      <c r="C188" s="33"/>
      <c r="D188" s="33"/>
    </row>
    <row r="189" spans="1:4" ht="20.25" x14ac:dyDescent="0.25">
      <c r="A189" s="102"/>
      <c r="B189" s="22"/>
      <c r="C189" s="33"/>
      <c r="D189" s="33"/>
    </row>
    <row r="190" spans="1:4" ht="20.25" x14ac:dyDescent="0.25">
      <c r="A190" s="102"/>
      <c r="B190" s="22"/>
      <c r="C190" s="33"/>
      <c r="D190" s="33"/>
    </row>
    <row r="191" spans="1:4" ht="20.25" x14ac:dyDescent="0.25">
      <c r="A191" s="102"/>
      <c r="B191" s="22"/>
      <c r="C191" s="33"/>
      <c r="D191" s="33"/>
    </row>
    <row r="192" spans="1:4" ht="20.25" x14ac:dyDescent="0.25">
      <c r="A192" s="102"/>
      <c r="B192" s="22"/>
      <c r="C192" s="33"/>
      <c r="D192" s="33"/>
    </row>
    <row r="193" spans="1:4" ht="20.25" x14ac:dyDescent="0.25">
      <c r="A193" s="102"/>
      <c r="B193" s="22"/>
      <c r="C193" s="33"/>
      <c r="D193" s="33"/>
    </row>
    <row r="194" spans="1:4" ht="20.25" x14ac:dyDescent="0.25">
      <c r="A194" s="102"/>
      <c r="B194" s="22"/>
      <c r="C194" s="33"/>
      <c r="D194" s="33"/>
    </row>
    <row r="195" spans="1:4" ht="20.25" x14ac:dyDescent="0.25">
      <c r="A195" s="102"/>
      <c r="B195" s="22"/>
      <c r="C195" s="33"/>
      <c r="D195" s="33"/>
    </row>
    <row r="196" spans="1:4" ht="20.25" x14ac:dyDescent="0.25">
      <c r="A196" s="102"/>
      <c r="B196" s="22"/>
      <c r="C196" s="33"/>
      <c r="D196" s="33"/>
    </row>
    <row r="197" spans="1:4" ht="20.25" x14ac:dyDescent="0.25">
      <c r="A197" s="102"/>
      <c r="B197" s="22"/>
      <c r="C197" s="33"/>
      <c r="D197" s="33"/>
    </row>
    <row r="198" spans="1:4" ht="20.25" x14ac:dyDescent="0.25">
      <c r="A198" s="102"/>
      <c r="B198" s="22"/>
      <c r="C198" s="33"/>
      <c r="D198" s="33"/>
    </row>
    <row r="199" spans="1:4" ht="20.25" x14ac:dyDescent="0.25">
      <c r="A199" s="102"/>
      <c r="B199" s="22"/>
      <c r="C199" s="33"/>
      <c r="D199" s="33"/>
    </row>
    <row r="200" spans="1:4" ht="20.25" x14ac:dyDescent="0.25">
      <c r="A200" s="102"/>
      <c r="B200" s="22"/>
      <c r="C200" s="33"/>
      <c r="D200" s="33"/>
    </row>
    <row r="201" spans="1:4" ht="20.25" x14ac:dyDescent="0.25">
      <c r="A201" s="102"/>
      <c r="B201" s="22"/>
      <c r="C201" s="33"/>
      <c r="D201" s="33"/>
    </row>
    <row r="202" spans="1:4" ht="20.25" x14ac:dyDescent="0.25">
      <c r="A202" s="102"/>
      <c r="B202" s="22"/>
      <c r="C202" s="33"/>
      <c r="D202" s="33"/>
    </row>
    <row r="203" spans="1:4" ht="20.25" x14ac:dyDescent="0.25">
      <c r="A203" s="102"/>
      <c r="B203" s="22"/>
      <c r="C203" s="33"/>
      <c r="D203" s="33"/>
    </row>
    <row r="204" spans="1:4" ht="20.25" x14ac:dyDescent="0.25">
      <c r="A204" s="102"/>
      <c r="B204" s="22"/>
      <c r="C204" s="33"/>
      <c r="D204" s="33"/>
    </row>
    <row r="205" spans="1:4" ht="20.25" x14ac:dyDescent="0.25">
      <c r="A205" s="102"/>
      <c r="B205" s="22"/>
      <c r="C205" s="33"/>
      <c r="D205" s="33"/>
    </row>
    <row r="206" spans="1:4" ht="20.25" x14ac:dyDescent="0.25">
      <c r="A206" s="102"/>
      <c r="B206" s="22"/>
      <c r="C206" s="33"/>
      <c r="D206" s="33"/>
    </row>
    <row r="207" spans="1:4" ht="20.25" x14ac:dyDescent="0.25">
      <c r="A207" s="102"/>
      <c r="B207" s="22"/>
      <c r="C207" s="33"/>
      <c r="D207" s="33"/>
    </row>
    <row r="208" spans="1:4" x14ac:dyDescent="0.25">
      <c r="A208" s="82"/>
      <c r="B208" s="22"/>
      <c r="C208" s="22"/>
      <c r="D208" s="22"/>
    </row>
    <row r="209" spans="1:8" ht="20.25" x14ac:dyDescent="0.25">
      <c r="A209" s="82"/>
      <c r="B209" s="29" t="s">
        <v>87</v>
      </c>
      <c r="C209" s="29" t="s">
        <v>142</v>
      </c>
      <c r="D209" s="32" t="s">
        <v>87</v>
      </c>
      <c r="E209" s="32" t="s">
        <v>142</v>
      </c>
    </row>
    <row r="210" spans="1:8" ht="21" x14ac:dyDescent="0.35">
      <c r="A210" s="82"/>
      <c r="B210" s="30" t="s">
        <v>89</v>
      </c>
      <c r="C210" s="30" t="s">
        <v>57</v>
      </c>
      <c r="D210" t="s">
        <v>89</v>
      </c>
      <c r="F210" t="str">
        <f>IF(NOT(ISBLANK(D210)),D210,IF(NOT(ISBLANK(E210)),"     "&amp;E210,FALSE))</f>
        <v>Afectación Económica o presupuestal</v>
      </c>
      <c r="G210" t="s">
        <v>89</v>
      </c>
      <c r="H210" t="str">
        <f ca="1">IF(NOT(ISERROR(MATCH(G210,_xlfn.ANCHORARRAY(B221),0))),F223&amp;"Por favor no seleccionar los criterios de impacto",G210)</f>
        <v>Afectación Económica o presupuestal</v>
      </c>
    </row>
    <row r="211" spans="1:8" ht="21" x14ac:dyDescent="0.35">
      <c r="A211" s="82"/>
      <c r="B211" s="30" t="s">
        <v>89</v>
      </c>
      <c r="C211" s="30" t="s">
        <v>92</v>
      </c>
      <c r="E211" t="s">
        <v>57</v>
      </c>
      <c r="F211" t="str">
        <f t="shared" ref="F211:F221" si="0">IF(NOT(ISBLANK(D211)),D211,IF(NOT(ISBLANK(E211)),"     "&amp;E211,FALSE))</f>
        <v xml:space="preserve">     Afectación menor a 10 SMLMV .</v>
      </c>
    </row>
    <row r="212" spans="1:8" ht="21" x14ac:dyDescent="0.35">
      <c r="A212" s="82"/>
      <c r="B212" s="30" t="s">
        <v>89</v>
      </c>
      <c r="C212" s="30" t="s">
        <v>93</v>
      </c>
      <c r="E212" t="s">
        <v>92</v>
      </c>
      <c r="F212" t="str">
        <f t="shared" si="0"/>
        <v xml:space="preserve">     Entre 10 y 50 SMLMV </v>
      </c>
    </row>
    <row r="213" spans="1:8" ht="21" x14ac:dyDescent="0.35">
      <c r="A213" s="82"/>
      <c r="B213" s="30" t="s">
        <v>89</v>
      </c>
      <c r="C213" s="30" t="s">
        <v>94</v>
      </c>
      <c r="E213" t="s">
        <v>93</v>
      </c>
      <c r="F213" t="str">
        <f t="shared" si="0"/>
        <v xml:space="preserve">     Entre 50 y 100 SMLMV </v>
      </c>
    </row>
    <row r="214" spans="1:8" ht="21" x14ac:dyDescent="0.35">
      <c r="A214" s="82"/>
      <c r="B214" s="30" t="s">
        <v>89</v>
      </c>
      <c r="C214" s="30" t="s">
        <v>95</v>
      </c>
      <c r="E214" t="s">
        <v>94</v>
      </c>
      <c r="F214" t="str">
        <f t="shared" si="0"/>
        <v xml:space="preserve">     Entre 100 y 500 SMLMV </v>
      </c>
    </row>
    <row r="215" spans="1:8" ht="21" x14ac:dyDescent="0.35">
      <c r="A215" s="82"/>
      <c r="B215" s="30" t="s">
        <v>56</v>
      </c>
      <c r="C215" s="30" t="s">
        <v>96</v>
      </c>
      <c r="E215" t="s">
        <v>95</v>
      </c>
      <c r="F215" t="str">
        <f t="shared" si="0"/>
        <v xml:space="preserve">     Mayor a 500 SMLMV </v>
      </c>
    </row>
    <row r="216" spans="1:8" ht="21" x14ac:dyDescent="0.35">
      <c r="A216" s="82"/>
      <c r="B216" s="30" t="s">
        <v>56</v>
      </c>
      <c r="C216" s="30" t="s">
        <v>97</v>
      </c>
      <c r="D216" t="s">
        <v>56</v>
      </c>
      <c r="F216" t="str">
        <f t="shared" si="0"/>
        <v>Pérdida Reputacional</v>
      </c>
    </row>
    <row r="217" spans="1:8" ht="21" x14ac:dyDescent="0.35">
      <c r="A217" s="82"/>
      <c r="B217" s="30" t="s">
        <v>56</v>
      </c>
      <c r="C217" s="30" t="s">
        <v>99</v>
      </c>
      <c r="E217" t="s">
        <v>96</v>
      </c>
      <c r="F217" t="str">
        <f t="shared" si="0"/>
        <v xml:space="preserve">     El riesgo afecta la imagen de alguna área de la organización</v>
      </c>
    </row>
    <row r="218" spans="1:8" ht="21" x14ac:dyDescent="0.35">
      <c r="A218" s="82"/>
      <c r="B218" s="30" t="s">
        <v>56</v>
      </c>
      <c r="C218" s="30" t="s">
        <v>98</v>
      </c>
      <c r="E218" t="s">
        <v>97</v>
      </c>
      <c r="F218" t="str">
        <f t="shared" si="0"/>
        <v xml:space="preserve">     El riesgo afecta la imagen de la entidad internamente, de conocimiento general, nivel interno, de junta dircetiva y accionistas y/o de provedores</v>
      </c>
    </row>
    <row r="219" spans="1:8" ht="21" x14ac:dyDescent="0.35">
      <c r="A219" s="82"/>
      <c r="B219" s="30" t="s">
        <v>56</v>
      </c>
      <c r="C219" s="30" t="s">
        <v>117</v>
      </c>
      <c r="E219" t="s">
        <v>99</v>
      </c>
      <c r="F219" t="str">
        <f t="shared" si="0"/>
        <v xml:space="preserve">     El riesgo afecta la imagen de la entidad con algunos usuarios de relevancia frente al logro de los objetivos</v>
      </c>
    </row>
    <row r="220" spans="1:8" x14ac:dyDescent="0.25">
      <c r="A220" s="82"/>
      <c r="B220" s="31"/>
      <c r="C220" s="31"/>
      <c r="E220" t="s">
        <v>98</v>
      </c>
      <c r="F220" t="str">
        <f t="shared" si="0"/>
        <v xml:space="preserve">     El riesgo afecta la imagen de de la entidad con efecto publicitario sostenido a nivel de sector administrativo, nivel departamental o municipal</v>
      </c>
    </row>
    <row r="221" spans="1:8" x14ac:dyDescent="0.25">
      <c r="A221" s="82"/>
      <c r="B221" s="31" t="e" cm="1">
        <f t="array" aca="1" ref="B221:B223" ca="1">_xlfn.UNIQUE(Tabla1[[#All],[Criterios]])</f>
        <v>#NAME?</v>
      </c>
      <c r="C221" s="31"/>
      <c r="E221" t="s">
        <v>117</v>
      </c>
      <c r="F221" t="str">
        <f t="shared" si="0"/>
        <v xml:space="preserve">     El riesgo afecta la imagen de la entidad a nivel nacional, con efecto publicitarios sostenible a nivel país</v>
      </c>
    </row>
    <row r="222" spans="1:8" x14ac:dyDescent="0.25">
      <c r="A222" s="82"/>
      <c r="B222" s="31" t="e">
        <f ca="1"/>
        <v>#NAME?</v>
      </c>
      <c r="C222" s="31"/>
    </row>
    <row r="223" spans="1:8" x14ac:dyDescent="0.25">
      <c r="B223" s="31" t="e">
        <f ca="1"/>
        <v>#NAME?</v>
      </c>
      <c r="C223" s="31"/>
      <c r="F223" s="34" t="s">
        <v>144</v>
      </c>
    </row>
    <row r="224" spans="1:8" x14ac:dyDescent="0.25">
      <c r="B224" s="21"/>
      <c r="C224" s="21"/>
      <c r="F224" s="34" t="s">
        <v>145</v>
      </c>
    </row>
    <row r="225" spans="2:4" x14ac:dyDescent="0.25">
      <c r="B225" s="21"/>
      <c r="C225" s="21"/>
    </row>
    <row r="226" spans="2:4" x14ac:dyDescent="0.25">
      <c r="B226" s="21"/>
      <c r="C226" s="21"/>
    </row>
    <row r="227" spans="2:4" x14ac:dyDescent="0.25">
      <c r="B227" s="21"/>
      <c r="C227" s="21"/>
      <c r="D227" s="21"/>
    </row>
    <row r="228" spans="2:4" x14ac:dyDescent="0.25">
      <c r="B228" s="21"/>
      <c r="C228" s="21"/>
      <c r="D228" s="21"/>
    </row>
    <row r="229" spans="2:4" x14ac:dyDescent="0.25">
      <c r="B229" s="21"/>
      <c r="C229" s="21"/>
      <c r="D229" s="21"/>
    </row>
    <row r="230" spans="2:4" x14ac:dyDescent="0.25">
      <c r="B230" s="21"/>
      <c r="C230" s="21"/>
      <c r="D230" s="21"/>
    </row>
    <row r="231" spans="2:4" x14ac:dyDescent="0.25">
      <c r="B231" s="21"/>
      <c r="C231" s="21"/>
      <c r="D231" s="21"/>
    </row>
    <row r="232" spans="2:4" x14ac:dyDescent="0.25">
      <c r="B232" s="21"/>
      <c r="C232" s="21"/>
      <c r="D232" s="21"/>
    </row>
  </sheetData>
  <mergeCells count="1">
    <mergeCell ref="B1:D1"/>
  </mergeCells>
  <dataValidations disablePrompts="1" count="1">
    <dataValidation type="list" allowBlank="1" showInputMessage="1" showErrorMessage="1" sqref="G21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B1:F16"/>
  <sheetViews>
    <sheetView workbookViewId="0"/>
  </sheetViews>
  <sheetFormatPr baseColWidth="10" defaultColWidth="14.28515625" defaultRowHeight="12.75" x14ac:dyDescent="0.2"/>
  <cols>
    <col min="1" max="2" width="14.28515625" style="87"/>
    <col min="3" max="3" width="17" style="87" customWidth="1"/>
    <col min="4" max="4" width="14.28515625" style="87"/>
    <col min="5" max="5" width="46" style="87" customWidth="1"/>
    <col min="6" max="16384" width="14.28515625" style="87"/>
  </cols>
  <sheetData>
    <row r="1" spans="2:6" ht="24" customHeight="1" thickBot="1" x14ac:dyDescent="0.25">
      <c r="B1" s="526" t="s">
        <v>77</v>
      </c>
      <c r="C1" s="527"/>
      <c r="D1" s="527"/>
      <c r="E1" s="527"/>
      <c r="F1" s="528"/>
    </row>
    <row r="2" spans="2:6" ht="16.5" thickBot="1" x14ac:dyDescent="0.3">
      <c r="B2" s="88"/>
      <c r="C2" s="88"/>
      <c r="D2" s="88"/>
      <c r="E2" s="88"/>
      <c r="F2" s="88"/>
    </row>
    <row r="3" spans="2:6" ht="16.5" thickBot="1" x14ac:dyDescent="0.25">
      <c r="B3" s="530" t="s">
        <v>63</v>
      </c>
      <c r="C3" s="531"/>
      <c r="D3" s="531"/>
      <c r="E3" s="100" t="s">
        <v>64</v>
      </c>
      <c r="F3" s="101" t="s">
        <v>65</v>
      </c>
    </row>
    <row r="4" spans="2:6" ht="31.5" x14ac:dyDescent="0.2">
      <c r="B4" s="532" t="s">
        <v>66</v>
      </c>
      <c r="C4" s="534" t="s">
        <v>13</v>
      </c>
      <c r="D4" s="89" t="s">
        <v>14</v>
      </c>
      <c r="E4" s="90" t="s">
        <v>67</v>
      </c>
      <c r="F4" s="91">
        <v>0.25</v>
      </c>
    </row>
    <row r="5" spans="2:6" ht="47.25" x14ac:dyDescent="0.2">
      <c r="B5" s="533"/>
      <c r="C5" s="535"/>
      <c r="D5" s="92" t="s">
        <v>15</v>
      </c>
      <c r="E5" s="93" t="s">
        <v>68</v>
      </c>
      <c r="F5" s="94">
        <v>0.15</v>
      </c>
    </row>
    <row r="6" spans="2:6" ht="47.25" x14ac:dyDescent="0.2">
      <c r="B6" s="533"/>
      <c r="C6" s="535"/>
      <c r="D6" s="92" t="s">
        <v>16</v>
      </c>
      <c r="E6" s="93" t="s">
        <v>69</v>
      </c>
      <c r="F6" s="94">
        <v>0.1</v>
      </c>
    </row>
    <row r="7" spans="2:6" ht="63" x14ac:dyDescent="0.2">
      <c r="B7" s="533"/>
      <c r="C7" s="535" t="s">
        <v>17</v>
      </c>
      <c r="D7" s="92" t="s">
        <v>10</v>
      </c>
      <c r="E7" s="93" t="s">
        <v>70</v>
      </c>
      <c r="F7" s="94">
        <v>0.25</v>
      </c>
    </row>
    <row r="8" spans="2:6" ht="31.5" x14ac:dyDescent="0.2">
      <c r="B8" s="533"/>
      <c r="C8" s="535"/>
      <c r="D8" s="92" t="s">
        <v>9</v>
      </c>
      <c r="E8" s="93" t="s">
        <v>71</v>
      </c>
      <c r="F8" s="94">
        <v>0.15</v>
      </c>
    </row>
    <row r="9" spans="2:6" ht="47.25" x14ac:dyDescent="0.2">
      <c r="B9" s="533" t="s">
        <v>159</v>
      </c>
      <c r="C9" s="535" t="s">
        <v>18</v>
      </c>
      <c r="D9" s="92" t="s">
        <v>19</v>
      </c>
      <c r="E9" s="93" t="s">
        <v>72</v>
      </c>
      <c r="F9" s="95" t="s">
        <v>73</v>
      </c>
    </row>
    <row r="10" spans="2:6" ht="63" x14ac:dyDescent="0.2">
      <c r="B10" s="533"/>
      <c r="C10" s="535"/>
      <c r="D10" s="92" t="s">
        <v>20</v>
      </c>
      <c r="E10" s="93" t="s">
        <v>74</v>
      </c>
      <c r="F10" s="95" t="s">
        <v>73</v>
      </c>
    </row>
    <row r="11" spans="2:6" ht="47.25" x14ac:dyDescent="0.2">
      <c r="B11" s="533"/>
      <c r="C11" s="535" t="s">
        <v>21</v>
      </c>
      <c r="D11" s="92" t="s">
        <v>22</v>
      </c>
      <c r="E11" s="93" t="s">
        <v>75</v>
      </c>
      <c r="F11" s="95" t="s">
        <v>73</v>
      </c>
    </row>
    <row r="12" spans="2:6" ht="47.25" x14ac:dyDescent="0.2">
      <c r="B12" s="533"/>
      <c r="C12" s="535"/>
      <c r="D12" s="92" t="s">
        <v>23</v>
      </c>
      <c r="E12" s="93" t="s">
        <v>76</v>
      </c>
      <c r="F12" s="95" t="s">
        <v>73</v>
      </c>
    </row>
    <row r="13" spans="2:6" ht="31.5" x14ac:dyDescent="0.2">
      <c r="B13" s="533"/>
      <c r="C13" s="535" t="s">
        <v>24</v>
      </c>
      <c r="D13" s="92" t="s">
        <v>118</v>
      </c>
      <c r="E13" s="93" t="s">
        <v>121</v>
      </c>
      <c r="F13" s="95" t="s">
        <v>73</v>
      </c>
    </row>
    <row r="14" spans="2:6" ht="32.25" thickBot="1" x14ac:dyDescent="0.25">
      <c r="B14" s="536"/>
      <c r="C14" s="537"/>
      <c r="D14" s="96" t="s">
        <v>119</v>
      </c>
      <c r="E14" s="97" t="s">
        <v>120</v>
      </c>
      <c r="F14" s="98" t="s">
        <v>73</v>
      </c>
    </row>
    <row r="15" spans="2:6" ht="49.5" customHeight="1" x14ac:dyDescent="0.2">
      <c r="B15" s="529" t="s">
        <v>156</v>
      </c>
      <c r="C15" s="529"/>
      <c r="D15" s="529"/>
      <c r="E15" s="529"/>
      <c r="F15" s="529"/>
    </row>
    <row r="16" spans="2:6" ht="27" customHeight="1" x14ac:dyDescent="0.25">
      <c r="B16" s="99"/>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
  <sheetViews>
    <sheetView topLeftCell="A4" workbookViewId="0">
      <selection activeCell="B13" sqref="B13:B19"/>
    </sheetView>
  </sheetViews>
  <sheetFormatPr baseColWidth="10" defaultRowHeight="15" x14ac:dyDescent="0.25"/>
  <sheetData>
    <row r="2" spans="2:5" x14ac:dyDescent="0.25">
      <c r="B2" t="s">
        <v>31</v>
      </c>
      <c r="E2" t="s">
        <v>131</v>
      </c>
    </row>
    <row r="3" spans="2:5" x14ac:dyDescent="0.25">
      <c r="B3" t="s">
        <v>32</v>
      </c>
      <c r="E3" t="s">
        <v>130</v>
      </c>
    </row>
    <row r="4" spans="2:5" x14ac:dyDescent="0.25">
      <c r="B4" t="s">
        <v>135</v>
      </c>
      <c r="E4" t="s">
        <v>132</v>
      </c>
    </row>
    <row r="5" spans="2:5" x14ac:dyDescent="0.25">
      <c r="B5" t="s">
        <v>134</v>
      </c>
    </row>
    <row r="8" spans="2:5" x14ac:dyDescent="0.25">
      <c r="B8" t="s">
        <v>85</v>
      </c>
    </row>
    <row r="9" spans="2:5" x14ac:dyDescent="0.25">
      <c r="B9" t="s">
        <v>39</v>
      </c>
    </row>
    <row r="10" spans="2:5" x14ac:dyDescent="0.25">
      <c r="B10" t="s">
        <v>40</v>
      </c>
    </row>
    <row r="13" spans="2:5" x14ac:dyDescent="0.25">
      <c r="B13" t="s">
        <v>128</v>
      </c>
    </row>
    <row r="14" spans="2:5" x14ac:dyDescent="0.25">
      <c r="B14" t="s">
        <v>122</v>
      </c>
    </row>
    <row r="15" spans="2:5" x14ac:dyDescent="0.25">
      <c r="B15" t="s">
        <v>125</v>
      </c>
    </row>
    <row r="16" spans="2:5" x14ac:dyDescent="0.25">
      <c r="B16" t="s">
        <v>123</v>
      </c>
    </row>
    <row r="17" spans="2:2" x14ac:dyDescent="0.25">
      <c r="B17" t="s">
        <v>124</v>
      </c>
    </row>
    <row r="18" spans="2:2" x14ac:dyDescent="0.25">
      <c r="B18" t="s">
        <v>126</v>
      </c>
    </row>
    <row r="19" spans="2:2" x14ac:dyDescent="0.25">
      <c r="B19" t="s">
        <v>127</v>
      </c>
    </row>
  </sheetData>
  <sortState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1"/>
  <sheetViews>
    <sheetView workbookViewId="0">
      <selection activeCell="A19" sqref="A19"/>
    </sheetView>
  </sheetViews>
  <sheetFormatPr baseColWidth="10" defaultColWidth="11.42578125" defaultRowHeight="12.75" x14ac:dyDescent="0.2"/>
  <cols>
    <col min="1" max="1" width="32.85546875" style="8" customWidth="1"/>
    <col min="2" max="16384" width="11.42578125" style="8"/>
  </cols>
  <sheetData>
    <row r="3" spans="1:1" x14ac:dyDescent="0.2">
      <c r="A3" s="9" t="s">
        <v>14</v>
      </c>
    </row>
    <row r="4" spans="1:1" x14ac:dyDescent="0.2">
      <c r="A4" s="9" t="s">
        <v>15</v>
      </c>
    </row>
    <row r="5" spans="1:1" x14ac:dyDescent="0.2">
      <c r="A5" s="9" t="s">
        <v>16</v>
      </c>
    </row>
    <row r="6" spans="1:1" x14ac:dyDescent="0.2">
      <c r="A6" s="9" t="s">
        <v>10</v>
      </c>
    </row>
    <row r="7" spans="1:1" x14ac:dyDescent="0.2">
      <c r="A7" s="9" t="s">
        <v>9</v>
      </c>
    </row>
    <row r="8" spans="1:1" x14ac:dyDescent="0.2">
      <c r="A8" s="9" t="s">
        <v>19</v>
      </c>
    </row>
    <row r="9" spans="1:1" x14ac:dyDescent="0.2">
      <c r="A9" s="9" t="s">
        <v>20</v>
      </c>
    </row>
    <row r="10" spans="1:1" x14ac:dyDescent="0.2">
      <c r="A10" s="9" t="s">
        <v>22</v>
      </c>
    </row>
    <row r="11" spans="1:1" x14ac:dyDescent="0.2">
      <c r="A11" s="9" t="s">
        <v>23</v>
      </c>
    </row>
    <row r="12" spans="1:1" x14ac:dyDescent="0.2">
      <c r="A12" s="9" t="s">
        <v>25</v>
      </c>
    </row>
    <row r="13" spans="1:1" x14ac:dyDescent="0.2">
      <c r="A13" s="9" t="s">
        <v>26</v>
      </c>
    </row>
    <row r="14" spans="1:1" x14ac:dyDescent="0.2">
      <c r="A14" s="9" t="s">
        <v>27</v>
      </c>
    </row>
    <row r="16" spans="1:1" x14ac:dyDescent="0.2">
      <c r="A16" s="9" t="s">
        <v>30</v>
      </c>
    </row>
    <row r="17" spans="1:1" x14ac:dyDescent="0.2">
      <c r="A17" s="9" t="s">
        <v>31</v>
      </c>
    </row>
    <row r="18" spans="1:1" x14ac:dyDescent="0.2">
      <c r="A18" s="9" t="s">
        <v>32</v>
      </c>
    </row>
    <row r="20" spans="1:1" x14ac:dyDescent="0.2">
      <c r="A20" s="9" t="s">
        <v>39</v>
      </c>
    </row>
    <row r="21" spans="1:1" x14ac:dyDescent="0.2">
      <c r="A21" s="9"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Intructivo</vt:lpstr>
      <vt:lpstr>Mapa Riesgos FISCALES</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USUARIO</cp:lastModifiedBy>
  <cp:lastPrinted>2020-05-13T01:12:22Z</cp:lastPrinted>
  <dcterms:created xsi:type="dcterms:W3CDTF">2020-03-24T23:12:47Z</dcterms:created>
  <dcterms:modified xsi:type="dcterms:W3CDTF">2024-05-16T23:56:09Z</dcterms:modified>
</cp:coreProperties>
</file>