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USUARIO\Desktop\SEGUIMIENTO MAPAS DE RIESGOS OCI - PARA PUBLICAR\"/>
    </mc:Choice>
  </mc:AlternateContent>
  <bookViews>
    <workbookView xWindow="0" yWindow="0" windowWidth="28800" windowHeight="12135" tabRatio="882" firstSheet="1" activeTab="1"/>
  </bookViews>
  <sheets>
    <sheet name="Intructivo" sheetId="20" state="hidden" r:id="rId1"/>
    <sheet name="Mapa final" sheetId="1" r:id="rId2"/>
    <sheet name="Matriz Calor Inherente" sheetId="18" state="hidden" r:id="rId3"/>
    <sheet name="Matriz Calor Residual" sheetId="19" state="hidden" r:id="rId4"/>
    <sheet name="Tabla probabilidad" sheetId="12" state="hidden" r:id="rId5"/>
    <sheet name="Tabla Impacto" sheetId="13" state="hidden" r:id="rId6"/>
    <sheet name="Tabla Valoración controles" sheetId="15" state="hidden" r:id="rId7"/>
    <sheet name="Opciones Tratamiento" sheetId="16" state="hidden" r:id="rId8"/>
    <sheet name="Hoja1" sheetId="11" state="hidden" r:id="rId9"/>
  </sheets>
  <calcPr calcId="152511"/>
  <pivotCaches>
    <pivotCache cacheId="0"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4" i="1" l="1"/>
  <c r="T24" i="1"/>
  <c r="Q28" i="1" l="1"/>
  <c r="T10" i="1"/>
  <c r="Q10" i="1"/>
  <c r="H10" i="1"/>
  <c r="I10" i="1" s="1"/>
  <c r="K54" i="1"/>
  <c r="K26" i="1"/>
  <c r="K18" i="1"/>
  <c r="K65" i="1"/>
  <c r="K21" i="1"/>
  <c r="K23" i="1"/>
  <c r="K59" i="1"/>
  <c r="K47" i="1"/>
  <c r="K68" i="1"/>
  <c r="K56" i="1"/>
  <c r="K24" i="1"/>
  <c r="K63" i="1"/>
  <c r="K61" i="1"/>
  <c r="K20" i="1"/>
  <c r="K32" i="1"/>
  <c r="K30" i="1"/>
  <c r="K49" i="1"/>
  <c r="K17" i="1"/>
  <c r="K62" i="1"/>
  <c r="K27" i="1"/>
  <c r="K19" i="1"/>
  <c r="K51" i="1"/>
  <c r="K57" i="1"/>
  <c r="K48" i="1"/>
  <c r="K55" i="1"/>
  <c r="K69" i="1"/>
  <c r="K29" i="1"/>
  <c r="K53" i="1"/>
  <c r="K33" i="1"/>
  <c r="K67" i="1"/>
  <c r="K31" i="1"/>
  <c r="K25" i="1"/>
  <c r="K60" i="1"/>
  <c r="K66" i="1"/>
  <c r="K50" i="1"/>
  <c r="F221" i="13" l="1"/>
  <c r="F211" i="13"/>
  <c r="F212" i="13"/>
  <c r="F213" i="13"/>
  <c r="F214" i="13"/>
  <c r="F215" i="13"/>
  <c r="F216" i="13"/>
  <c r="F217" i="13"/>
  <c r="F218" i="13"/>
  <c r="F219" i="13"/>
  <c r="F220" i="13"/>
  <c r="F210" i="13"/>
  <c r="B221" i="13" a="1"/>
  <c r="K15" i="1"/>
  <c r="K11" i="1"/>
  <c r="K13" i="1"/>
  <c r="K14" i="1"/>
  <c r="K12" i="1"/>
  <c r="B221" i="13" l="1"/>
  <c r="Q52" i="1"/>
  <c r="Q47"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H64" i="1"/>
  <c r="I64" i="1" s="1"/>
  <c r="T63" i="1"/>
  <c r="Q63" i="1"/>
  <c r="T62" i="1"/>
  <c r="Q62" i="1"/>
  <c r="T61" i="1"/>
  <c r="Q61" i="1"/>
  <c r="T60" i="1"/>
  <c r="Q60" i="1"/>
  <c r="T59" i="1"/>
  <c r="Q59" i="1"/>
  <c r="T58" i="1"/>
  <c r="Q58" i="1"/>
  <c r="H58" i="1"/>
  <c r="I58" i="1" s="1"/>
  <c r="T57" i="1"/>
  <c r="Q57" i="1"/>
  <c r="T56" i="1"/>
  <c r="Q56" i="1"/>
  <c r="T55" i="1"/>
  <c r="Q55" i="1"/>
  <c r="T54" i="1"/>
  <c r="Q54" i="1"/>
  <c r="T53" i="1"/>
  <c r="Q53" i="1"/>
  <c r="AB53" i="1" s="1"/>
  <c r="T52" i="1"/>
  <c r="H52" i="1"/>
  <c r="I52" i="1" s="1"/>
  <c r="T51" i="1"/>
  <c r="Q51" i="1"/>
  <c r="T50" i="1"/>
  <c r="Q50" i="1"/>
  <c r="T49" i="1"/>
  <c r="Q49" i="1"/>
  <c r="T48" i="1"/>
  <c r="Q48" i="1"/>
  <c r="T47" i="1"/>
  <c r="T46" i="1"/>
  <c r="Q46" i="1"/>
  <c r="AB47" i="1" s="1"/>
  <c r="H46" i="1"/>
  <c r="I46" i="1" s="1"/>
  <c r="T33" i="1"/>
  <c r="Q33" i="1"/>
  <c r="T32" i="1"/>
  <c r="Q32" i="1"/>
  <c r="T30" i="1"/>
  <c r="Q30" i="1"/>
  <c r="T29" i="1"/>
  <c r="Q29" i="1"/>
  <c r="T28" i="1"/>
  <c r="H28" i="1"/>
  <c r="I28" i="1" s="1"/>
  <c r="T27" i="1"/>
  <c r="Q27" i="1"/>
  <c r="T26" i="1"/>
  <c r="Q26" i="1"/>
  <c r="T25" i="1"/>
  <c r="Q25" i="1"/>
  <c r="T23" i="1"/>
  <c r="Q23" i="1"/>
  <c r="T22" i="1"/>
  <c r="Q22" i="1"/>
  <c r="H22" i="1"/>
  <c r="I22" i="1" s="1"/>
  <c r="H16" i="1"/>
  <c r="Q15" i="1"/>
  <c r="Q14" i="1"/>
  <c r="Q13" i="1"/>
  <c r="T21" i="1"/>
  <c r="Q21" i="1"/>
  <c r="T20" i="1"/>
  <c r="Q20" i="1"/>
  <c r="T19" i="1"/>
  <c r="Q19" i="1"/>
  <c r="T18" i="1"/>
  <c r="Q18" i="1"/>
  <c r="T17" i="1"/>
  <c r="Q17" i="1"/>
  <c r="T16" i="1"/>
  <c r="Q16" i="1"/>
  <c r="AB65" i="1" l="1"/>
  <c r="AB59" i="1"/>
  <c r="AB50" i="1"/>
  <c r="AA50" i="1" s="1"/>
  <c r="AB51" i="1"/>
  <c r="AA51" i="1" s="1"/>
  <c r="I16" i="1"/>
  <c r="X16" i="1" s="1"/>
  <c r="X64" i="1"/>
  <c r="X58" i="1"/>
  <c r="X52" i="1"/>
  <c r="X46" i="1"/>
  <c r="X50" i="1"/>
  <c r="X51" i="1"/>
  <c r="X28" i="1"/>
  <c r="X22" i="1"/>
  <c r="Y64" i="1" l="1"/>
  <c r="Z64" i="1"/>
  <c r="X65" i="1" s="1"/>
  <c r="Y65" i="1" s="1"/>
  <c r="Y58" i="1"/>
  <c r="Z58" i="1"/>
  <c r="X59" i="1" s="1"/>
  <c r="Z59" i="1" s="1"/>
  <c r="X60" i="1" s="1"/>
  <c r="Y52" i="1"/>
  <c r="Z52" i="1"/>
  <c r="X53" i="1" s="1"/>
  <c r="Z53" i="1" s="1"/>
  <c r="X54" i="1" s="1"/>
  <c r="Y51" i="1"/>
  <c r="Z51" i="1"/>
  <c r="Y50" i="1"/>
  <c r="Z50" i="1"/>
  <c r="Y46" i="1"/>
  <c r="Z46" i="1"/>
  <c r="Y28" i="1"/>
  <c r="Z28" i="1"/>
  <c r="X29" i="1" s="1"/>
  <c r="Z29" i="1" s="1"/>
  <c r="X30" i="1" s="1"/>
  <c r="Y30" i="1" s="1"/>
  <c r="Y22" i="1"/>
  <c r="Z22" i="1"/>
  <c r="X23" i="1" s="1"/>
  <c r="Y23" i="1" s="1"/>
  <c r="Y16" i="1"/>
  <c r="Z16" i="1"/>
  <c r="X17" i="1" s="1"/>
  <c r="Y59" i="1" l="1"/>
  <c r="Y53" i="1"/>
  <c r="Z23" i="1"/>
  <c r="X24" i="1" s="1"/>
  <c r="Y29" i="1"/>
  <c r="Z60" i="1"/>
  <c r="X61" i="1" s="1"/>
  <c r="Y60" i="1"/>
  <c r="Z54" i="1"/>
  <c r="X55" i="1" s="1"/>
  <c r="Y54" i="1"/>
  <c r="Z65" i="1"/>
  <c r="X66" i="1" s="1"/>
  <c r="X47" i="1"/>
  <c r="X48"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1" i="1"/>
  <c r="T13" i="1"/>
  <c r="T14" i="1"/>
  <c r="T15" i="1"/>
  <c r="Y24" i="1" l="1"/>
  <c r="Z24" i="1"/>
  <c r="Y61" i="1"/>
  <c r="Z61" i="1"/>
  <c r="Y55" i="1"/>
  <c r="Z55" i="1"/>
  <c r="X56" i="1" s="1"/>
  <c r="X25" i="1"/>
  <c r="Z25" i="1" s="1"/>
  <c r="Y48" i="1"/>
  <c r="Z48" i="1"/>
  <c r="X49" i="1" s="1"/>
  <c r="Y66" i="1"/>
  <c r="Z66" i="1"/>
  <c r="X67" i="1" s="1"/>
  <c r="Y47" i="1"/>
  <c r="Z47" i="1"/>
  <c r="X32" i="1"/>
  <c r="Y32" i="1" s="1"/>
  <c r="Y17" i="1"/>
  <c r="Z17" i="1"/>
  <c r="X18" i="1" s="1"/>
  <c r="Y18" i="1" s="1"/>
  <c r="Y56" i="1" l="1"/>
  <c r="Z56" i="1"/>
  <c r="X57" i="1" s="1"/>
  <c r="X62" i="1"/>
  <c r="X63" i="1"/>
  <c r="Y25" i="1"/>
  <c r="Y49" i="1"/>
  <c r="Z49" i="1"/>
  <c r="X26" i="1"/>
  <c r="Z67" i="1"/>
  <c r="Y67" i="1"/>
  <c r="Z32" i="1"/>
  <c r="X33" i="1" s="1"/>
  <c r="Z18" i="1"/>
  <c r="X19" i="1" s="1"/>
  <c r="Y19" i="1" s="1"/>
  <c r="Y63" i="1" l="1"/>
  <c r="Z63" i="1"/>
  <c r="Y62" i="1"/>
  <c r="Z62" i="1"/>
  <c r="Y57" i="1"/>
  <c r="Z57" i="1"/>
  <c r="X68" i="1"/>
  <c r="X69" i="1"/>
  <c r="Y26" i="1"/>
  <c r="Z26" i="1"/>
  <c r="X27" i="1" s="1"/>
  <c r="Y27" i="1" s="1"/>
  <c r="Y33" i="1"/>
  <c r="Z33" i="1"/>
  <c r="Z19" i="1"/>
  <c r="X20" i="1" s="1"/>
  <c r="Z20" i="1" s="1"/>
  <c r="X21" i="1" s="1"/>
  <c r="X10" i="1"/>
  <c r="Y10" i="1" s="1"/>
  <c r="Y69" i="1" l="1"/>
  <c r="Z69" i="1"/>
  <c r="Y68" i="1"/>
  <c r="Z68" i="1"/>
  <c r="Z27" i="1"/>
  <c r="Y20" i="1"/>
  <c r="Y21" i="1"/>
  <c r="Z21" i="1"/>
  <c r="Q11" i="1"/>
  <c r="Z10" i="1" l="1"/>
  <c r="X11" i="1" s="1"/>
  <c r="Y11" i="1" l="1"/>
  <c r="Z11" i="1" l="1"/>
  <c r="X13" i="1" l="1"/>
  <c r="Z13" i="1" s="1"/>
  <c r="X14" i="1" s="1"/>
  <c r="Y14" i="1" l="1"/>
  <c r="Z14" i="1"/>
  <c r="X15" i="1" s="1"/>
  <c r="Y13" i="1"/>
  <c r="Y15" i="1" l="1"/>
  <c r="Z15" i="1"/>
  <c r="AB66" i="1" l="1"/>
  <c r="AB58" i="1"/>
  <c r="AB52" i="1"/>
  <c r="AA52" i="1" s="1"/>
  <c r="AB46" i="1"/>
  <c r="AA46" i="1" s="1"/>
  <c r="AC52" i="1" l="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8" i="1"/>
  <c r="AA65" i="1"/>
  <c r="AA66" i="1"/>
  <c r="AB67" i="1"/>
  <c r="V32" i="19"/>
  <c r="P42" i="19"/>
  <c r="J12" i="19"/>
  <c r="J32" i="19"/>
  <c r="AB52" i="19"/>
  <c r="AC46" i="1"/>
  <c r="J22" i="19"/>
  <c r="V22" i="19"/>
  <c r="J52" i="19"/>
  <c r="AH12" i="19"/>
  <c r="J42" i="19"/>
  <c r="AH42" i="19"/>
  <c r="P32" i="19"/>
  <c r="AB12" i="19"/>
  <c r="AH32" i="19"/>
  <c r="AB32" i="19"/>
  <c r="AB42" i="19"/>
  <c r="V42" i="19"/>
  <c r="V12" i="19"/>
  <c r="V52" i="19"/>
  <c r="AB22" i="19"/>
  <c r="AH52" i="19"/>
  <c r="AH22" i="19"/>
  <c r="P22" i="19"/>
  <c r="P12" i="19"/>
  <c r="P52" i="19"/>
  <c r="AB48" i="1"/>
  <c r="AA48" i="1" s="1"/>
  <c r="AB49" i="1"/>
  <c r="AA49" i="1" s="1"/>
  <c r="AA47" i="1"/>
  <c r="AA53" i="1"/>
  <c r="AB54" i="1"/>
  <c r="AA59" i="1"/>
  <c r="AB60" i="1"/>
  <c r="AA67" i="1" l="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B19"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B25" i="1"/>
  <c r="AA60" i="1"/>
  <c r="AB61" i="1"/>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B13" i="1"/>
  <c r="AA13" i="1" s="1"/>
  <c r="AB14" i="1"/>
  <c r="AA14" i="1" l="1"/>
  <c r="AB15" i="1"/>
  <c r="AA15" i="1" s="1"/>
  <c r="AA55" i="1"/>
  <c r="AB56" i="1"/>
  <c r="AA68" i="1"/>
  <c r="AB69" i="1"/>
  <c r="AA69" i="1" s="1"/>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A61" i="1"/>
  <c r="AB62" i="1"/>
  <c r="AB32" i="1"/>
  <c r="AA32" i="1" s="1"/>
  <c r="AB33" i="1"/>
  <c r="AA33" i="1" s="1"/>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G39" i="19" l="1"/>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AA56" i="1"/>
  <c r="AB57" i="1"/>
  <c r="AA57" i="1" s="1"/>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K10" i="1" l="1"/>
  <c r="L10" i="1" s="1"/>
  <c r="K28" i="1"/>
  <c r="L28" i="1" s="1"/>
  <c r="K22" i="1"/>
  <c r="L22" i="1" s="1"/>
  <c r="K52" i="1"/>
  <c r="L52" i="1" s="1"/>
  <c r="K46" i="1"/>
  <c r="L46" i="1" s="1"/>
  <c r="K16" i="1"/>
  <c r="L16" i="1" s="1"/>
  <c r="K64" i="1"/>
  <c r="L64" i="1" s="1"/>
  <c r="K58" i="1"/>
  <c r="L58" i="1" s="1"/>
  <c r="X6" i="18" l="1"/>
  <c r="AJ30" i="18"/>
  <c r="R22" i="18"/>
  <c r="L6" i="18"/>
  <c r="R30" i="18"/>
  <c r="X22" i="18"/>
  <c r="X38" i="18"/>
  <c r="AD38" i="18"/>
  <c r="N16" i="1"/>
  <c r="AD22" i="18"/>
  <c r="M16" i="1"/>
  <c r="AB16" i="1" s="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L32" i="18"/>
  <c r="X8" i="18"/>
  <c r="X24" i="18"/>
  <c r="AJ8" i="18"/>
  <c r="R40" i="18"/>
  <c r="L40" i="18"/>
  <c r="X16" i="18"/>
  <c r="L24" i="18"/>
  <c r="AJ24" i="18"/>
  <c r="X32" i="18"/>
  <c r="AJ40" i="18"/>
  <c r="R16" i="18"/>
  <c r="AD40" i="18"/>
  <c r="AD32" i="18"/>
  <c r="AD16" i="18"/>
  <c r="M46" i="1"/>
  <c r="J42" i="18"/>
  <c r="P34" i="18"/>
  <c r="AB18" i="18"/>
  <c r="AB42" i="18"/>
  <c r="AH34" i="18"/>
  <c r="P10" i="18"/>
  <c r="V34" i="18"/>
  <c r="P42" i="18"/>
  <c r="V42" i="18"/>
  <c r="AH42" i="18"/>
  <c r="AB26" i="18"/>
  <c r="AH26" i="18"/>
  <c r="V26" i="18"/>
  <c r="AB34" i="18"/>
  <c r="V10" i="18"/>
  <c r="AH18" i="18"/>
  <c r="J34" i="18"/>
  <c r="J10" i="18"/>
  <c r="AB10" i="18"/>
  <c r="J18" i="18"/>
  <c r="N46" i="1"/>
  <c r="P26" i="18"/>
  <c r="J26" i="18"/>
  <c r="AH10" i="18"/>
  <c r="P18" i="18"/>
  <c r="V18" i="18"/>
  <c r="X42" i="18"/>
  <c r="AD34" i="18"/>
  <c r="AD10" i="18"/>
  <c r="AD26" i="18"/>
  <c r="L10" i="18"/>
  <c r="L42" i="18"/>
  <c r="L26" i="18"/>
  <c r="X18" i="18"/>
  <c r="X34" i="18"/>
  <c r="X10" i="18"/>
  <c r="R18" i="18"/>
  <c r="AJ10" i="18"/>
  <c r="AD42" i="18"/>
  <c r="AJ34" i="18"/>
  <c r="R26" i="18"/>
  <c r="M52" i="1"/>
  <c r="L18" i="18"/>
  <c r="AJ26" i="18"/>
  <c r="AD18" i="18"/>
  <c r="R34" i="18"/>
  <c r="L34" i="18"/>
  <c r="AJ42" i="18"/>
  <c r="R10" i="18"/>
  <c r="R42" i="18"/>
  <c r="X26" i="18"/>
  <c r="AJ18" i="18"/>
  <c r="N52" i="1"/>
  <c r="T14" i="18"/>
  <c r="AL38" i="18"/>
  <c r="N14" i="18"/>
  <c r="Z6" i="18"/>
  <c r="T38" i="18"/>
  <c r="T22" i="18"/>
  <c r="AL14" i="18"/>
  <c r="N22" i="18"/>
  <c r="N22" i="1"/>
  <c r="AF22" i="18"/>
  <c r="N6" i="18"/>
  <c r="AF6" i="18"/>
  <c r="AF38" i="18"/>
  <c r="M22" i="1"/>
  <c r="AB22" i="1" s="1"/>
  <c r="N38" i="18"/>
  <c r="AL30" i="18"/>
  <c r="AL22" i="18"/>
  <c r="T6" i="18"/>
  <c r="AF14" i="18"/>
  <c r="AF30" i="18"/>
  <c r="Z22" i="18"/>
  <c r="T30" i="18"/>
  <c r="Z30" i="18"/>
  <c r="AL6" i="18"/>
  <c r="Z14" i="18"/>
  <c r="Z38" i="18"/>
  <c r="N30" i="18"/>
  <c r="J40" i="18"/>
  <c r="AB40" i="18"/>
  <c r="AH32" i="18"/>
  <c r="AB24" i="18"/>
  <c r="V16" i="18"/>
  <c r="M28" i="1"/>
  <c r="AB28" i="1" s="1"/>
  <c r="J16" i="18"/>
  <c r="P32" i="18"/>
  <c r="V24" i="18"/>
  <c r="P24" i="18"/>
  <c r="V40" i="18"/>
  <c r="P16" i="18"/>
  <c r="P40" i="18"/>
  <c r="V32" i="18"/>
  <c r="AH16" i="18"/>
  <c r="AB16" i="18"/>
  <c r="V8" i="18"/>
  <c r="AH24" i="18"/>
  <c r="AH8" i="18"/>
  <c r="AH40" i="18"/>
  <c r="J8" i="18"/>
  <c r="AB32" i="18"/>
  <c r="AB8" i="18"/>
  <c r="J24" i="18"/>
  <c r="J32" i="18"/>
  <c r="P8" i="18"/>
  <c r="N28" i="1"/>
  <c r="Z42" i="18"/>
  <c r="T18" i="18"/>
  <c r="AF34" i="18"/>
  <c r="AF42" i="18"/>
  <c r="N42" i="18"/>
  <c r="Z18" i="18"/>
  <c r="AL10" i="18"/>
  <c r="AL26" i="18"/>
  <c r="AF26" i="18"/>
  <c r="Z10" i="18"/>
  <c r="N18" i="18"/>
  <c r="T26" i="18"/>
  <c r="AF10" i="18"/>
  <c r="T34" i="18"/>
  <c r="N26" i="18"/>
  <c r="AL18" i="18"/>
  <c r="N10" i="18"/>
  <c r="AF18" i="18"/>
  <c r="Z26" i="18"/>
  <c r="AL34" i="18"/>
  <c r="M58" i="1"/>
  <c r="Z34" i="18"/>
  <c r="T10" i="18"/>
  <c r="N58" i="1"/>
  <c r="AL42" i="18"/>
  <c r="N34" i="18"/>
  <c r="T42" i="18"/>
  <c r="P14" i="18"/>
  <c r="V22" i="18"/>
  <c r="V14" i="18"/>
  <c r="P22" i="18"/>
  <c r="V38" i="18"/>
  <c r="AH14" i="18"/>
  <c r="AH38" i="18"/>
  <c r="J14" i="18"/>
  <c r="AB22" i="18"/>
  <c r="V30" i="18"/>
  <c r="AB14" i="18"/>
  <c r="AB38" i="18"/>
  <c r="J30" i="18"/>
  <c r="P38" i="18"/>
  <c r="AB6" i="18"/>
  <c r="M10" i="1"/>
  <c r="AB10" i="1" s="1"/>
  <c r="AH30" i="18"/>
  <c r="J38" i="18"/>
  <c r="AH6" i="18"/>
  <c r="V6" i="18"/>
  <c r="AB30" i="18"/>
  <c r="J22" i="18"/>
  <c r="J6" i="18"/>
  <c r="P30" i="18"/>
  <c r="AH22" i="18"/>
  <c r="P6" i="18"/>
  <c r="N10" i="1"/>
  <c r="AH12" i="18"/>
  <c r="J20" i="18"/>
  <c r="J44" i="18"/>
  <c r="AB28" i="18"/>
  <c r="P28" i="18"/>
  <c r="N64" i="1"/>
  <c r="P12" i="18"/>
  <c r="AH20" i="18"/>
  <c r="P44" i="18"/>
  <c r="AB12" i="18"/>
  <c r="P20" i="18"/>
  <c r="J36" i="18"/>
  <c r="P36" i="18"/>
  <c r="AB44" i="18"/>
  <c r="V44" i="18"/>
  <c r="J28" i="18"/>
  <c r="AH36" i="18"/>
  <c r="V12" i="18"/>
  <c r="V28" i="18"/>
  <c r="AH44" i="18"/>
  <c r="AB20" i="18"/>
  <c r="AB36" i="18"/>
  <c r="AH28" i="18"/>
  <c r="V36" i="18"/>
  <c r="V20" i="18"/>
  <c r="M64" i="1"/>
  <c r="AB64" i="1" s="1"/>
  <c r="AA64" i="1" s="1"/>
  <c r="J12" i="18"/>
  <c r="AF24" i="18"/>
  <c r="AF32" i="18"/>
  <c r="T40" i="18"/>
  <c r="Z40" i="18"/>
  <c r="AL8" i="18"/>
  <c r="AF8" i="18"/>
  <c r="T8" i="18"/>
  <c r="Z16" i="18"/>
  <c r="T24" i="18"/>
  <c r="AL24" i="18"/>
  <c r="Z32" i="18"/>
  <c r="N32" i="18"/>
  <c r="N16" i="18"/>
  <c r="Z8" i="18"/>
  <c r="AL40" i="18"/>
  <c r="N8" i="18"/>
  <c r="N24" i="18"/>
  <c r="T32" i="18"/>
  <c r="T16" i="18"/>
  <c r="AF40" i="18"/>
  <c r="AF16" i="18"/>
  <c r="AL32" i="18"/>
  <c r="N40" i="18"/>
  <c r="Z24" i="18"/>
  <c r="AL16" i="18"/>
  <c r="AA10" i="1" l="1"/>
  <c r="AB11" i="1"/>
  <c r="AA16" i="1"/>
  <c r="AC16" i="1" s="1"/>
  <c r="AB17" i="1"/>
  <c r="AA22" i="1"/>
  <c r="V48" i="19" s="1"/>
  <c r="AB23" i="1"/>
  <c r="AA28" i="1"/>
  <c r="V9" i="19" s="1"/>
  <c r="AB29" i="1"/>
  <c r="AB28" i="19"/>
  <c r="AH28" i="19"/>
  <c r="P28" i="19"/>
  <c r="J8" i="19"/>
  <c r="AH48" i="19"/>
  <c r="AB48" i="19"/>
  <c r="V8" i="19"/>
  <c r="AC22" i="1"/>
  <c r="AH38" i="19"/>
  <c r="AH8" i="19"/>
  <c r="J38" i="19"/>
  <c r="P16" i="19"/>
  <c r="P6" i="19"/>
  <c r="AH6" i="19"/>
  <c r="V46" i="19"/>
  <c r="AH46" i="19"/>
  <c r="AB46" i="19"/>
  <c r="J6" i="19"/>
  <c r="P46" i="19"/>
  <c r="AB26" i="19"/>
  <c r="AB16" i="19"/>
  <c r="AH26" i="19"/>
  <c r="J16" i="19"/>
  <c r="V26" i="19"/>
  <c r="AH36" i="19"/>
  <c r="P26" i="19"/>
  <c r="V16" i="19"/>
  <c r="V36" i="19"/>
  <c r="AC10" i="1"/>
  <c r="AH16" i="19"/>
  <c r="V6" i="19"/>
  <c r="AB36" i="19"/>
  <c r="AB6" i="19"/>
  <c r="P36" i="19"/>
  <c r="J36" i="19"/>
  <c r="J26" i="19"/>
  <c r="J46" i="19"/>
  <c r="V25" i="19"/>
  <c r="V45" i="19"/>
  <c r="J15" i="19"/>
  <c r="AB45" i="19"/>
  <c r="AH25" i="19"/>
  <c r="AH55" i="19"/>
  <c r="AB15" i="19"/>
  <c r="P15" i="19"/>
  <c r="P45" i="19"/>
  <c r="V15" i="19"/>
  <c r="J35" i="19"/>
  <c r="AH45" i="19"/>
  <c r="J25" i="19"/>
  <c r="AB35" i="19"/>
  <c r="AH15" i="19"/>
  <c r="V35" i="19"/>
  <c r="J55" i="19"/>
  <c r="AB55" i="19"/>
  <c r="AC64" i="1"/>
  <c r="AB25" i="19"/>
  <c r="AH35" i="19"/>
  <c r="P55" i="19"/>
  <c r="J45" i="19"/>
  <c r="P25" i="19"/>
  <c r="P35" i="19"/>
  <c r="V55" i="19"/>
  <c r="P8" i="19" l="1"/>
  <c r="AB8" i="19"/>
  <c r="V38" i="19"/>
  <c r="J17" i="19"/>
  <c r="P48" i="19"/>
  <c r="J48" i="19"/>
  <c r="AH18" i="19"/>
  <c r="AB38" i="19"/>
  <c r="P38" i="19"/>
  <c r="P18" i="19"/>
  <c r="J18" i="19"/>
  <c r="J28" i="19"/>
  <c r="V28" i="19"/>
  <c r="V17" i="19"/>
  <c r="AB18" i="19"/>
  <c r="V18" i="19"/>
  <c r="V7" i="19"/>
  <c r="AA23" i="1"/>
  <c r="K28" i="19" s="1"/>
  <c r="AB24" i="1"/>
  <c r="AA24" i="1" s="1"/>
  <c r="AB7" i="19"/>
  <c r="AA11" i="1"/>
  <c r="AC26" i="19" s="1"/>
  <c r="J37" i="19"/>
  <c r="AH39" i="19"/>
  <c r="J9" i="19"/>
  <c r="V27" i="19"/>
  <c r="AB21" i="19"/>
  <c r="AB31" i="19"/>
  <c r="V21" i="19"/>
  <c r="J11" i="19"/>
  <c r="J21" i="19"/>
  <c r="P31" i="19"/>
  <c r="AB51" i="19"/>
  <c r="AH31" i="19"/>
  <c r="AB11" i="19"/>
  <c r="V11" i="19"/>
  <c r="P11" i="19"/>
  <c r="J31" i="19"/>
  <c r="P21" i="19"/>
  <c r="V51" i="19"/>
  <c r="J41" i="19"/>
  <c r="AB41" i="19"/>
  <c r="V41" i="19"/>
  <c r="J51" i="19"/>
  <c r="AH51" i="19"/>
  <c r="AH11" i="19"/>
  <c r="P41" i="19"/>
  <c r="V31" i="19"/>
  <c r="P51" i="19"/>
  <c r="AH41" i="19"/>
  <c r="AH21" i="19"/>
  <c r="P27" i="19"/>
  <c r="AB17" i="19"/>
  <c r="P7" i="19"/>
  <c r="AB39" i="19"/>
  <c r="AA17" i="1"/>
  <c r="AB18" i="1"/>
  <c r="AA18" i="1" s="1"/>
  <c r="P47" i="19"/>
  <c r="P37" i="19"/>
  <c r="J49" i="19"/>
  <c r="AB37" i="19"/>
  <c r="AH37" i="19"/>
  <c r="AB47" i="19"/>
  <c r="J27" i="19"/>
  <c r="AC28" i="1"/>
  <c r="V20" i="19"/>
  <c r="P50" i="19"/>
  <c r="V10" i="19"/>
  <c r="P30" i="19"/>
  <c r="J30" i="19"/>
  <c r="AH10" i="19"/>
  <c r="AB10" i="19"/>
  <c r="P20" i="19"/>
  <c r="P10" i="19"/>
  <c r="AH30" i="19"/>
  <c r="J20" i="19"/>
  <c r="AH20" i="19"/>
  <c r="V50" i="19"/>
  <c r="AB50" i="19"/>
  <c r="AH40" i="19"/>
  <c r="P40" i="19"/>
  <c r="V40" i="19"/>
  <c r="AH50" i="19"/>
  <c r="J40" i="19"/>
  <c r="J50" i="19"/>
  <c r="J10" i="19"/>
  <c r="V30" i="19"/>
  <c r="AB40" i="19"/>
  <c r="AB20" i="19"/>
  <c r="AB30" i="19"/>
  <c r="J7" i="19"/>
  <c r="AH17" i="19"/>
  <c r="AB27" i="19"/>
  <c r="AH47" i="19"/>
  <c r="AH7" i="19"/>
  <c r="V47" i="19"/>
  <c r="J47" i="19"/>
  <c r="AH27" i="19"/>
  <c r="V29" i="19"/>
  <c r="K18" i="19"/>
  <c r="AC28" i="19"/>
  <c r="W8" i="19"/>
  <c r="W38" i="19"/>
  <c r="K38" i="19"/>
  <c r="AI8" i="19"/>
  <c r="W18" i="19"/>
  <c r="AI48" i="19"/>
  <c r="Q8" i="19"/>
  <c r="AC48" i="19"/>
  <c r="Q18" i="19"/>
  <c r="Q48" i="19"/>
  <c r="W48" i="19"/>
  <c r="AI38" i="19"/>
  <c r="AI18" i="19"/>
  <c r="AC18" i="19"/>
  <c r="K8" i="19"/>
  <c r="K46" i="19"/>
  <c r="AI46" i="19"/>
  <c r="AC46" i="19"/>
  <c r="Q46" i="19"/>
  <c r="AI36" i="19"/>
  <c r="W36" i="19"/>
  <c r="W16" i="19"/>
  <c r="K36" i="19"/>
  <c r="Q26" i="19"/>
  <c r="AI26" i="19"/>
  <c r="AC36" i="19"/>
  <c r="AC11" i="1"/>
  <c r="Q6" i="19"/>
  <c r="K6" i="19"/>
  <c r="Q16" i="19"/>
  <c r="K26" i="19"/>
  <c r="AC6" i="19"/>
  <c r="AI6" i="19"/>
  <c r="AI16" i="19"/>
  <c r="Q36" i="19"/>
  <c r="W6" i="19"/>
  <c r="W26" i="19"/>
  <c r="W46" i="19"/>
  <c r="K16" i="19"/>
  <c r="V37" i="19"/>
  <c r="P17" i="19"/>
  <c r="P39" i="19"/>
  <c r="P49" i="19"/>
  <c r="AH29" i="19"/>
  <c r="AB29" i="19"/>
  <c r="V49" i="19"/>
  <c r="AH9" i="19"/>
  <c r="J39" i="19"/>
  <c r="AH19" i="19"/>
  <c r="V19" i="19"/>
  <c r="AH49" i="19"/>
  <c r="AB19" i="19"/>
  <c r="AB49" i="19"/>
  <c r="AB9" i="19"/>
  <c r="V39" i="19"/>
  <c r="J19" i="19"/>
  <c r="P29" i="19"/>
  <c r="P19" i="19"/>
  <c r="P9" i="19"/>
  <c r="J29" i="19"/>
  <c r="AA29" i="1"/>
  <c r="AB30" i="1"/>
  <c r="AI28" i="19" l="1"/>
  <c r="Q38" i="19"/>
  <c r="AC38" i="19"/>
  <c r="K48" i="19"/>
  <c r="AC23" i="1"/>
  <c r="AC8" i="19"/>
  <c r="Q28" i="19"/>
  <c r="W28" i="19"/>
  <c r="AC16" i="19"/>
  <c r="AJ46" i="19"/>
  <c r="X36" i="19"/>
  <c r="X46" i="19"/>
  <c r="AJ16" i="19"/>
  <c r="L36" i="19"/>
  <c r="AJ6" i="19"/>
  <c r="AD46" i="19"/>
  <c r="R6" i="19"/>
  <c r="X26" i="19"/>
  <c r="AJ36" i="19"/>
  <c r="X16" i="19"/>
  <c r="AD36" i="19"/>
  <c r="R26" i="19"/>
  <c r="L16" i="19"/>
  <c r="R36" i="19"/>
  <c r="R16" i="19"/>
  <c r="AJ26" i="19"/>
  <c r="R46" i="19"/>
  <c r="AD6" i="19"/>
  <c r="AD16" i="19"/>
  <c r="L46" i="19"/>
  <c r="AD26" i="19"/>
  <c r="L6" i="19"/>
  <c r="X6" i="19"/>
  <c r="L26" i="19"/>
  <c r="AC24" i="1"/>
  <c r="R48" i="19"/>
  <c r="X18" i="19"/>
  <c r="AD18" i="19"/>
  <c r="L8" i="19"/>
  <c r="X48" i="19"/>
  <c r="AJ38" i="19"/>
  <c r="AD38" i="19"/>
  <c r="R28" i="19"/>
  <c r="L48" i="19"/>
  <c r="AD48" i="19"/>
  <c r="L18" i="19"/>
  <c r="AJ48" i="19"/>
  <c r="AD8" i="19"/>
  <c r="X28" i="19"/>
  <c r="AJ18" i="19"/>
  <c r="L38" i="19"/>
  <c r="X38" i="19"/>
  <c r="AD28" i="19"/>
  <c r="R18" i="19"/>
  <c r="R8" i="19"/>
  <c r="R38" i="19"/>
  <c r="X8" i="19"/>
  <c r="AJ28" i="19"/>
  <c r="AJ8" i="19"/>
  <c r="L28" i="19"/>
  <c r="AA30" i="1"/>
  <c r="L49" i="19" s="1"/>
  <c r="W37" i="19"/>
  <c r="AI47" i="19"/>
  <c r="K37" i="19"/>
  <c r="K7" i="19"/>
  <c r="K47" i="19"/>
  <c r="AI7" i="19"/>
  <c r="Q27" i="19"/>
  <c r="AC7" i="19"/>
  <c r="Q17" i="19"/>
  <c r="AC17" i="1"/>
  <c r="K17" i="19"/>
  <c r="W17" i="19"/>
  <c r="AC27" i="19"/>
  <c r="W47" i="19"/>
  <c r="Q7" i="19"/>
  <c r="AC17" i="19"/>
  <c r="W27" i="19"/>
  <c r="AC47" i="19"/>
  <c r="Q37" i="19"/>
  <c r="W7" i="19"/>
  <c r="K27" i="19"/>
  <c r="Q47" i="19"/>
  <c r="AC37" i="19"/>
  <c r="AI27" i="19"/>
  <c r="AI37" i="19"/>
  <c r="AI17" i="19"/>
  <c r="Q50" i="19"/>
  <c r="K50" i="19"/>
  <c r="AC30" i="19"/>
  <c r="AI30" i="19"/>
  <c r="AC40" i="19"/>
  <c r="W20" i="19"/>
  <c r="AI40" i="19"/>
  <c r="W30" i="19"/>
  <c r="AI50" i="19"/>
  <c r="K40" i="19"/>
  <c r="AI20" i="19"/>
  <c r="W10" i="19"/>
  <c r="W40" i="19"/>
  <c r="Q20" i="19"/>
  <c r="W50" i="19"/>
  <c r="AC50" i="19"/>
  <c r="K10" i="19"/>
  <c r="K20" i="19"/>
  <c r="Q30" i="19"/>
  <c r="AI10" i="19"/>
  <c r="AC20" i="19"/>
  <c r="Q10" i="19"/>
  <c r="Q40" i="19"/>
  <c r="AC10" i="19"/>
  <c r="K30" i="19"/>
  <c r="AJ21" i="19"/>
  <c r="AD11" i="19"/>
  <c r="L31" i="19"/>
  <c r="AD21" i="19"/>
  <c r="AD31" i="19"/>
  <c r="L21" i="19"/>
  <c r="R51" i="19"/>
  <c r="L51" i="19"/>
  <c r="AD51" i="19"/>
  <c r="L41" i="19"/>
  <c r="AJ41" i="19"/>
  <c r="R41" i="19"/>
  <c r="R21" i="19"/>
  <c r="L11" i="19"/>
  <c r="X31" i="19"/>
  <c r="AD41" i="19"/>
  <c r="X51" i="19"/>
  <c r="X11" i="19"/>
  <c r="AJ31" i="19"/>
  <c r="AJ11" i="19"/>
  <c r="X21" i="19"/>
  <c r="X41" i="19"/>
  <c r="AJ51" i="19"/>
  <c r="R11" i="19"/>
  <c r="R31" i="19"/>
  <c r="AI41" i="19"/>
  <c r="AI11" i="19"/>
  <c r="K51" i="19"/>
  <c r="Q11" i="19"/>
  <c r="AI21" i="19"/>
  <c r="W11" i="19"/>
  <c r="AC41" i="19"/>
  <c r="K21" i="19"/>
  <c r="W31" i="19"/>
  <c r="Q51" i="19"/>
  <c r="AC21" i="19"/>
  <c r="AI31" i="19"/>
  <c r="AI51" i="19"/>
  <c r="Q31" i="19"/>
  <c r="K41" i="19"/>
  <c r="W21" i="19"/>
  <c r="K31" i="19"/>
  <c r="Q41" i="19"/>
  <c r="AC51" i="19"/>
  <c r="AC11" i="19"/>
  <c r="W51" i="19"/>
  <c r="K11" i="19"/>
  <c r="Q21" i="19"/>
  <c r="AC31" i="19"/>
  <c r="W41" i="19"/>
  <c r="AD47" i="19"/>
  <c r="R17" i="19"/>
  <c r="R7" i="19"/>
  <c r="R47" i="19"/>
  <c r="X27" i="19"/>
  <c r="AJ27" i="19"/>
  <c r="AJ17" i="19"/>
  <c r="X17" i="19"/>
  <c r="AD37" i="19"/>
  <c r="AD17" i="19"/>
  <c r="AD27" i="19"/>
  <c r="X7" i="19"/>
  <c r="AJ47" i="19"/>
  <c r="L17" i="19"/>
  <c r="AD7" i="19"/>
  <c r="X37" i="19"/>
  <c r="AJ7" i="19"/>
  <c r="X47" i="19"/>
  <c r="L47" i="19"/>
  <c r="L27" i="19"/>
  <c r="R27" i="19"/>
  <c r="AC18" i="1"/>
  <c r="AJ37" i="19"/>
  <c r="L7" i="19"/>
  <c r="R37" i="19"/>
  <c r="L37" i="19"/>
  <c r="AD29" i="19"/>
  <c r="L39" i="19"/>
  <c r="L29" i="19"/>
  <c r="AC30" i="1"/>
  <c r="X19" i="19"/>
  <c r="AJ39" i="19"/>
  <c r="R39" i="19"/>
  <c r="X29" i="19"/>
  <c r="X9" i="19"/>
  <c r="AJ29" i="19"/>
  <c r="AD9" i="19"/>
  <c r="X49" i="19"/>
  <c r="L9" i="19"/>
  <c r="AJ9" i="19"/>
  <c r="AD39" i="19"/>
  <c r="Q49" i="19"/>
  <c r="K9" i="19"/>
  <c r="K49" i="19"/>
  <c r="W9" i="19"/>
  <c r="W49" i="19"/>
  <c r="W19" i="19"/>
  <c r="Q19" i="19"/>
  <c r="K39" i="19"/>
  <c r="AC9" i="19"/>
  <c r="AI39" i="19"/>
  <c r="Q9" i="19"/>
  <c r="AC29" i="19"/>
  <c r="AC39" i="19"/>
  <c r="AI9" i="19"/>
  <c r="K29" i="19"/>
  <c r="AI29" i="19"/>
  <c r="AI19" i="19"/>
  <c r="W29" i="19"/>
  <c r="Q29" i="19"/>
  <c r="AC49" i="19"/>
  <c r="W39" i="19"/>
  <c r="AI49" i="19"/>
  <c r="AC19" i="19"/>
  <c r="AC29" i="1"/>
  <c r="K19" i="19"/>
  <c r="Q39" i="19"/>
  <c r="R19" i="19" l="1"/>
  <c r="R29" i="19"/>
  <c r="X39" i="19"/>
  <c r="AD19" i="19"/>
  <c r="AJ49" i="19"/>
  <c r="R9" i="19"/>
  <c r="AD49" i="19"/>
  <c r="L19" i="19"/>
  <c r="AJ19" i="19"/>
  <c r="R49" i="19"/>
  <c r="S39" i="19"/>
  <c r="Y39" i="19"/>
  <c r="M39" i="19"/>
  <c r="Y29" i="19"/>
  <c r="AE19" i="19"/>
  <c r="AK29" i="19"/>
  <c r="Y19" i="19"/>
  <c r="AK39" i="19"/>
  <c r="AK19" i="19"/>
  <c r="S9" i="19"/>
  <c r="Y9" i="19"/>
  <c r="M19" i="19"/>
  <c r="AE29" i="19"/>
  <c r="M29" i="19"/>
  <c r="Y49" i="19"/>
  <c r="AE49" i="19"/>
  <c r="AE39" i="19"/>
  <c r="M49" i="19"/>
  <c r="AK49" i="19"/>
  <c r="AK9" i="19"/>
  <c r="S49" i="19"/>
  <c r="S29" i="19"/>
  <c r="AE9" i="19"/>
  <c r="S19" i="19"/>
  <c r="M9" i="19"/>
  <c r="Y20" i="19"/>
  <c r="AE30" i="19"/>
  <c r="S30" i="19"/>
  <c r="Y50" i="19"/>
  <c r="M40" i="19"/>
  <c r="Y10" i="19"/>
  <c r="AK50" i="19"/>
  <c r="M20" i="19"/>
  <c r="M10" i="19"/>
  <c r="M30" i="19"/>
  <c r="AE10" i="19"/>
  <c r="AK30" i="19"/>
  <c r="S10" i="19"/>
  <c r="AK20" i="19"/>
  <c r="AE50" i="19"/>
  <c r="S20" i="19"/>
  <c r="Y30" i="19"/>
  <c r="AK40" i="19"/>
  <c r="Y40" i="19"/>
  <c r="S40" i="19"/>
  <c r="AE40" i="19"/>
  <c r="AK10" i="19"/>
  <c r="AE20" i="19"/>
  <c r="M50" i="19"/>
  <c r="S50" i="19"/>
  <c r="R30" i="19"/>
  <c r="AD50" i="19"/>
  <c r="AD40" i="19"/>
  <c r="X50" i="19"/>
  <c r="R20" i="19"/>
  <c r="AJ30" i="19"/>
  <c r="R10" i="19"/>
  <c r="L40" i="19"/>
  <c r="X20" i="19"/>
  <c r="R40" i="19"/>
  <c r="L10" i="19"/>
  <c r="AJ50" i="19"/>
  <c r="L30" i="19"/>
  <c r="AJ40" i="19"/>
  <c r="AD30" i="19"/>
  <c r="AD10" i="19"/>
  <c r="L50" i="19"/>
  <c r="X30" i="19"/>
  <c r="L20" i="19"/>
  <c r="AJ10" i="19"/>
  <c r="R50" i="19"/>
  <c r="X10" i="19"/>
  <c r="X40" i="19"/>
  <c r="AJ20" i="19"/>
  <c r="AD20"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<sst xmlns="http://schemas.openxmlformats.org/spreadsheetml/2006/main" count="497" uniqueCount="289">
  <si>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</si>
  <si>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</si>
  <si>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</si>
  <si>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</si>
  <si>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</si>
  <si>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</si>
  <si>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</si>
  <si>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</si>
  <si>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</si>
  <si>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</si>
  <si>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</si>
  <si>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</si>
  <si>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</si>
  <si>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</si>
  <si>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</si>
  <si>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</si>
  <si>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</si>
  <si>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</si>
  <si>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</si>
  <si>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</si>
  <si>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</si>
  <si>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</si>
  <si>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</si>
  <si>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</si>
  <si>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</si>
  <si>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</si>
  <si>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</si>
  <si>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</si>
  <si>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</si>
  <si>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</si>
  <si>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</si>
  <si>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</si>
  <si>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</si>
  <si>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</si>
  <si>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</si>
  <si>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</si>
  <si>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</si>
  <si>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</si>
  <si>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</si>
  <si>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</si>
  <si>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</si>
  <si>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</si>
  <si>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</si>
  <si>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</si>
  <si>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</si>
  <si>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</si>
  <si>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</si>
  <si>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</si>
  <si>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</si>
  <si>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</si>
  <si>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</si>
  <si>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</si>
  <si>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</si>
  <si>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</si>
  <si>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</si>
  <si>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</si>
  <si>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</si>
  <si>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</si>
  <si>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</si>
  <si>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</si>
  <si>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</si>
  <si>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</si>
  <si>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</si>
  <si>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</si>
  <si>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</si>
  <si>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</si>
  <si>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</si>
  <si>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</si>
  <si>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</si>
  <si>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</si>
  <si>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</si>
  <si>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</si>
  <si>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</si>
  <si>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</si>
  <si>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</si>
  <si>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</si>
  <si>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</si>
  <si>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</si>
  <si>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</si>
  <si>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</si>
  <si>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</si>
  <si>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</si>
  <si>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</si>
  <si>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</si>
  <si>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</si>
  <si>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</si>
  <si>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</si>
  <si>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</si>
  <si>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</si>
  <si>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</si>
  <si>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</si>
  <si>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</si>
  <si>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</si>
  <si>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</si>
  <si>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</si>
  <si>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</si>
  <si>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</si>
  <si>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</si>
  <si>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</si>
  <si>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</si>
  <si>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</si>
  <si>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</si>
  <si>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</si>
  <si>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</si>
  <si>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</si>
  <si>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</si>
  <si>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</si>
  <si>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</si>
  <si>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</si>
  <si>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</si>
  <si>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</si>
  <si>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</si>
  <si>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</si>
  <si>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</si>
  <si>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</si>
  <si>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</si>
  <si>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</si>
  <si>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</si>
  <si>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</si>
  <si>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</si>
  <si>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</si>
  <si>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</si>
  <si>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</si>
  <si>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</si>
  <si>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</si>
  <si>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</si>
  <si>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</si>
  <si>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</si>
  <si>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</si>
  <si>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</si>
  <si>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</si>
  <si>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</si>
  <si>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</si>
  <si>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</si>
  <si>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</si>
  <si>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</si>
  <si>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</si>
  <si>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</si>
  <si>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</si>
  <si>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</si>
  <si>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</si>
  <si>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</si>
  <si>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</si>
  <si>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</si>
  <si>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</si>
  <si>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</si>
  <si>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</si>
  <si>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</si>
  <si>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</si>
  <si>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</si>
  <si>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</si>
  <si>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</si>
  <si>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</si>
  <si>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</si>
  <si>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</si>
  <si>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</si>
  <si>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</si>
  <si>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</si>
  <si>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</si>
  <si>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</si>
  <si>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</si>
  <si>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</si>
  <si>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</si>
  <si>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</si>
  <si>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</si>
  <si>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</si>
  <si>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</si>
  <si>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</si>
  <si>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</si>
  <si>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</si>
  <si>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</si>
  <si>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</si>
  <si>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</si>
  <si>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</si>
  <si>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</si>
  <si>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</si>
  <si>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</si>
  <si>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</si>
  <si>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</si>
  <si>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</si>
  <si>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</si>
  <si>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</si>
  <si>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</si>
  <si>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</si>
  <si>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</si>
  <si>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</si>
  <si>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</si>
  <si>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</si>
  <si>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</si>
  <si>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</si>
  <si>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</si>
  <si>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</si>
  <si>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</si>
  <si>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</si>
  <si>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</si>
  <si>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</si>
  <si>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</si>
  <si>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</si>
  <si>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</si>
  <si>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</si>
  <si>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</si>
  <si>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</si>
  <si>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</si>
  <si>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</si>
  <si>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</si>
  <si>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</si>
  <si>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</si>
  <si>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</si>
  <si>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</si>
  <si>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</si>
  <si>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</si>
  <si>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</si>
  <si>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 xml:space="preserve"> CC</t>
  </si>
  <si>
    <t>SEGUIMIENTO</t>
  </si>
  <si>
    <t xml:space="preserve">Formular, organizar, dirigir, ejecutar y controlar los planes, programas y proyectos del ámbito jurídico del ente territorial, así como atender lo relativo a los asuntos jurídicos de la entidad, creando y fijando la política jurídica y unificando criteriospara ejercer  las  funciones  jurídicas  en  todos  los  aspectos  relativos  a  Asuntos  Legales,  Procesos  Judiciales, Contratación, Conciliación y acciones constitucionales. </t>
  </si>
  <si>
    <t>Comprende la definición de los lineamientos y directrices de los asuntos jurídicos para el cumplimiento de la normatividad vigente mediante la emisión de conceptos, revisión de actos administrativos para firma del señor alcalde, viabilidades jurídicas a las modalidades de selección en los procesos contractuales, formulación de la política de prevención del daño antijurídico y ejercer la defensa de los interes de la entidad.</t>
  </si>
  <si>
    <t xml:space="preserve">GESTIÓN JURIDICA Y CONTRACTUAL </t>
  </si>
  <si>
    <t>SECRETARIA GENERAL</t>
  </si>
  <si>
    <t xml:space="preserve">Procedimiento aprobado y divulgado para la actualizacion del normograma </t>
  </si>
  <si>
    <t>Designación de responsable</t>
  </si>
  <si>
    <t>Publicación en pagina web.</t>
  </si>
  <si>
    <t xml:space="preserve">Enviar correos electrónicos trimestrales a los responsables de actualizar el Normograma, con copia los Subdirectores, Gestión de Calidad y Control Interno; recordando fecha límite de Actualización.
</t>
  </si>
  <si>
    <t>Realizar informe a la Secretaria General con copia a los Subdirectores y Director sobre el cumplimiento de la Actualización del Normograma.</t>
  </si>
  <si>
    <t>Permanente</t>
  </si>
  <si>
    <t>PROCESO DIRECCIONAMIENTO ESTRATÉGICO</t>
  </si>
  <si>
    <r>
      <t xml:space="preserve">CÓDIGO: </t>
    </r>
    <r>
      <rPr>
        <sz val="10"/>
        <rFont val="Arial"/>
        <family val="2"/>
      </rPr>
      <t>DIE-FO-022</t>
    </r>
  </si>
  <si>
    <t>MATRIZ DE RIESGOS DE PROCESO</t>
  </si>
  <si>
    <r>
      <t xml:space="preserve">VERSIÓN: </t>
    </r>
    <r>
      <rPr>
        <sz val="10"/>
        <rFont val="Arial"/>
        <family val="2"/>
      </rPr>
      <t>01</t>
    </r>
  </si>
  <si>
    <t>Posibilidad de daño economico y reputacional por desactualización del normograma</t>
  </si>
  <si>
    <t>Posibilidad de daño economico y reputacional por falta de respuesta oportuna a las peticiones, quejas, reclamos y denuncias de la ciudadanía</t>
  </si>
  <si>
    <t>Avance PA</t>
  </si>
  <si>
    <t xml:space="preserve">Falta de seguimiento de los supervisores </t>
  </si>
  <si>
    <t>Falta de compromiso por parte del responsable de cada oficina para actualización del Normograma</t>
  </si>
  <si>
    <t>Incumplimiento a los términos de tiempo legales establecidos por la norma.</t>
  </si>
  <si>
    <t>Seguimiento en la Plataforma de Gestión de procesos BPM.GO</t>
  </si>
  <si>
    <t xml:space="preserve">
Realizar proceso de socialización de los Procedimientos PQRSD
</t>
  </si>
  <si>
    <t>30/04/2024
30/08/2024
30/12/2023</t>
  </si>
  <si>
    <t xml:space="preserve">Posibilidad de daño economico y reputacional por ausencia de evidencias de ejecucion contractual </t>
  </si>
  <si>
    <t>Falta de compromiso y seguimiento para la gestión oportuna de PQRSD.</t>
  </si>
  <si>
    <t>Seguimiento y Control al cumplimiento de términos con la actualización de los actos administrativos</t>
  </si>
  <si>
    <t xml:space="preserve">la plataforma BPM envía diariamente alertas (listado de las PQRSD que se encuentran pendientes por dar respuesta)al correo electrónico de Control Interno y Secretaria Dirección. </t>
  </si>
  <si>
    <t>Actualizacion de  la Resolución que reglamenta la atención de PQRSD y el Procedimiento a los funcionarios.</t>
  </si>
  <si>
    <t xml:space="preserve">socializacion de las respectivas actualizaciones </t>
  </si>
  <si>
    <t xml:space="preserve">Publicar en la Página web la información enviada por los responsables.
</t>
  </si>
  <si>
    <t xml:space="preserve">Deficiencia en el seguimiento por parte de las oficinas gestoras y supervisores asignados, conforme al manual de supervisión de la entidad </t>
  </si>
  <si>
    <t xml:space="preserve">Correcta aplicación de los formatos de informe de actividades supervisor </t>
  </si>
  <si>
    <t xml:space="preserve">Expedicion de paz y salvo por parte del area de contratación </t>
  </si>
  <si>
    <t>Circular con parámetros para entrega y radicación de cuentas en contratación</t>
  </si>
  <si>
    <t xml:space="preserve">Exigir evidencia al momento de la radicación de la cuenta en físico en la oficina de contratación  </t>
  </si>
  <si>
    <t>Posibilidad de daño reputacional  por publicación extemporanea del SECOP</t>
  </si>
  <si>
    <t>circulares enviadas por parte de la area de contratacion reiterando la responsabilidad de las oficinas gestoras</t>
  </si>
  <si>
    <t>Capacitación para aclarar dudas en los procesos de supervisión de los contratos</t>
  </si>
  <si>
    <t>Proyeccion de circualres con los procesos y tiempos descritos en la norma</t>
  </si>
  <si>
    <t xml:space="preserve">Realizar una capacitación a los supervisores de contratos de la entidad </t>
  </si>
  <si>
    <t>30/04/2024
30/08/2024
30/12/2024</t>
  </si>
  <si>
    <t xml:space="preserve">1.El servidor de la Entidad se encuentra realizando actualizaciones  y el modulo esta desactivado, por tanto no se generan las alertas automaticamente, sin embargo el sistema tiene la opcion de generar un informe de las pqrsd abiertas, el cual se  filtra por dependencia y se reporta semanalmente a los jefes y secretarias de las dependencias las  PQRSD que se encuentran pendientes por tramitar y/o cerrar en la plataforma.                                                                     </t>
  </si>
  <si>
    <t>Durante el primer cuatrimestre de 2024 no se emitieron circulares respecto a la publicación de documentos en la plataforma SECOP II.</t>
  </si>
  <si>
    <t>Listado de comunicados internos de la plataforma BPM.Gov, remitiendo Circular No. 011 de 2024 - Invitación a la Capacitación Supervisión de Contratos Estatales - ESAP y listado de asistencia a la capacitación, las cuales se encuentran en la carpeta Evidencia 1.1</t>
  </si>
  <si>
    <t>Se proyecto circular en la cual se especifican los requisitos para terminación de contratos de la vigencia 2024 y recomendaciones adicional (Se anexa Circular, se encuentra en tramite de revisión. La cual se encuentra en la carpeta Evidencia 1.2</t>
  </si>
  <si>
    <t xml:space="preserve">Durante el primer cuatrimestre se emitieron 29 paz y salvos de gestion documental por parte del Area de contratacion, se anexa listado de las actividades en la plataforma BPM.Gov y Muestra de solicitud. Las cuales se encuentran en la carpeta Evidencia 1.3 </t>
  </si>
  <si>
    <t>Mediante correo electrónico del diecinueve (19) de marzo de 2024, se les recordó a los responsables el envió de la actualización del Normograma con fecha de corte 30 de marzo de 2024. Las cuales se encuentran en la carpeta Evidencia 1.4 - Normograma</t>
  </si>
  <si>
    <t>Mediante comunicación AMB SG-017  del 03/04/2024, se rindió Informe al Secretario General sobre Actualización Normograma con corte a treinta (30) de marzo de 2024. ( Se deja constancia que el informe se rinde con posterioridad a la fecha de corte de la actualización). Las cuales se encuentran en la carpeta Evidencia 1.4 - Normograma</t>
  </si>
  <si>
    <t>El tres (03) de abril de 2024 se público en la pagina web del Area Metropolitana de Bucaramanga Normograma actualizado a fecha treinta (30) de marzo de 2024.  (Se deja constancia que el informe se rinde con posterioridad a la fecha de corte de la actualización.) Las cuales se encuentran en la carpeta Evidencia 1.4 - Normograma</t>
  </si>
  <si>
    <t>Durante el primer cuatrimestre no se hizo necesario realizar actualización del procedimiento para el tramite de las PQRSD (Resolución vigente - Resolucion No. 000402 de 2023) La cual se encuentra en la carpeta Evidencias PQRSD</t>
  </si>
  <si>
    <t>1. Mediante comunicado interno en la plataforma BPM.Gov se remitio la Resolucion No. 000402 de 2023  y el Formato GJC-PR-002  - Procedimiento para peticiones, quejas, reclamos, sugerencias, denuncias o felicitaciones. La cual se encuentra en la carpeta Evidencias PQRSD</t>
  </si>
  <si>
    <t>SEGUIMIENTO PRIMER CUATRIMESTRE 2024 
- OFICINA DE CONTROL INTERNO</t>
  </si>
  <si>
    <t xml:space="preserve">% CUMPLIMIENTO </t>
  </si>
  <si>
    <t>EVIDENCIA</t>
  </si>
  <si>
    <t xml:space="preserve">SEGUIMIENTO </t>
  </si>
  <si>
    <t xml:space="preserve">% AVANCE  </t>
  </si>
  <si>
    <t xml:space="preserve">Retraso en la entrega de documentos por parte de la oficina gestora  </t>
  </si>
  <si>
    <t xml:space="preserve">Demora en el cargue de la información dentro de los tres días siguientes a la emisión del documento </t>
  </si>
  <si>
    <t>N/A</t>
  </si>
  <si>
    <t>Programada para seguimiento en tercer cuatrimestre.
Fecha de implementación del plan incoherente, debe ser posterior a las fechas de seguimiento.</t>
  </si>
  <si>
    <t>No se reportó evidencia que de alcance al plan</t>
  </si>
  <si>
    <t>No se reportaron evidencias para el periodo evaluado. El control es deficiente y permite la materialización del riesgo.
Fecha de implementación del plan incoherente, debe ser posterior a las fechas de seguimiento.</t>
  </si>
  <si>
    <t>Comunicaciones internas y listados de asistencia a la capacitación</t>
  </si>
  <si>
    <t>Programada para seguimiento en segundo cuatrimestre.  No obstante, se reportan envidencias dentro del periodo evaluado, encontrando comunicados internos y listados de asistencia a la capacitación.
Fecha de implementación del plan incoherente, debe ser posterior a las fechas de seguimiento.
No se actualiza el estado del plan.</t>
  </si>
  <si>
    <t>La evidencia aportada no da alcance al plan</t>
  </si>
  <si>
    <t>Se reporta como evidencia un documento con alcance de circular, el cual no cuenta con fecha de suscripción.  En igual sentido, a pesar que la acción no lo indica, no se evidencia socialzación de la circular, lo que procedería como eficiencia del control.  El control es deficiente y permite la materialización del riesgo.
Fecha de implementación del plan incoherente, debe ser posterior a las fechas de seguimiento.</t>
  </si>
  <si>
    <t>Relación de paz y salvos solicitados y muestra de un (1) paz y salvo emitido</t>
  </si>
  <si>
    <t>Se encontró un listado generado por el sistema de información BPM, en donde se evidencian las solicitudes de paz y salvo de documentos por parte de contratistas y funcionarios. Se evidencia el trámite de paz y salvo expedido por el encargado del área de contratación en los temas documentales.
Fecha de implementación del plan incoherente, debe ser posterior a las fechas de seguimiento.</t>
  </si>
  <si>
    <t>Documento informe de actualización del normograma de la entidad a 30 de marzo de 2024</t>
  </si>
  <si>
    <t>Se encontró un documento informativo de la actualización del normograma de la entidad suscrito por el profesional responsable. 
Fecha de implementación del plan incoherente, debe ser posterior a las fechas de seguimiento.</t>
  </si>
  <si>
    <t>A pesar que el plan de acción señala el envió de correos electrónicos, este despacho encuentra procedencia en la evidencia reportada, dado que el mismo Jefe de Control Interno, recibió el mencionado correo.  No obstante, se requiere en próximos seguimientos, se allegue la evidencia correspondiente a lo señalado en el plan de acción. 
Fecha de implementación del plan incoherente, debe ser posterior a las fechas de seguimiento.</t>
  </si>
  <si>
    <t>Documento normograma actualizado a 30 de marzo de 2024 publicado en el sitio web</t>
  </si>
  <si>
    <t>Se realizó inspección en el sitio web del AMB, encontrando publicada la actualización del normograma de la entidad.
Fecha de implementación del plan incoherente, debe ser posterior a las fechas de seguimiento.</t>
  </si>
  <si>
    <t>Listado de correos de alertas generados por el sistema de información BPM</t>
  </si>
  <si>
    <t>El riesgo ha sido calificado como de probabilidad alta de ocurrencia, el impacto como catastrófico y la zona de riesgo como extrema, y en adición, la entidad no ha definido el tratamiento del riesgo.  Para el Jefe de Control Interno, los controles adoptados, resultan ineficientes, lo cual se puede confirmar con los informes de seguimiento al cumplimiento de la Ley 1755 de 2015 presentados por el Jefe de Conrol Interno en los dos (2) últimos años.  No resulta suficiente con enviar correos o actualizar procedimientos, se requiere una intervención mayor por parte de la alta dirección, a fin que se cumplan los términos para dar respuesta oportuna a las peticiones. La Oficina de Control Interno ha dado traslado a Control Interno Disciplinario para que se investiguen las causas que derivan el incumplimiento a la Ley 1755 de 2015.
Para este despacho, este riesgo está materializado, es solo que, los entes de control no han previsto realizar inspecciones al proceso de atención al usuario; no obstante, el riesgo reputacional se evidencia con el descontento manfiesto por usuarios, justamente por el retraso en la atención de peticiones.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</si>
</sst>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3"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12"/>
      <name val="Arial"/>
      <family val="2"/>
    </font>
    <font>
      <sz val="11"/>
      <name val="Arial"/>
      <family val="2"/>
    </font>
    <font>
      <b/>
      <sz val="14"/>
      <color theme="1"/>
      <name val="Arial Narrow"/>
      <family val="2"/>
    </font>
    <font>
      <b/>
      <sz val="16"/>
      <color theme="1"/>
      <name val="Arial Narrow"/>
      <family val="2"/>
    </font>
  </fonts>
  <fills count="1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4.9989318521683403E-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5" fillId="0" borderId="0" applyFont="0" applyFill="0" applyBorder="0" applyAlignment="0" applyProtection="0"/>
    <xf numFmtId="0" fontId="47" fillId="0" borderId="0"/>
    <xf numFmtId="0" fontId="48" fillId="0" borderId="0"/>
    <xf numFmtId="0" fontId="5" fillId="0" borderId="0"/>
  </cellStyleXfs>
  <cellXfs count="439">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8" fillId="0" borderId="0" xfId="0" applyFont="1" applyAlignment="1">
      <alignment vertical="center"/>
    </xf>
    <xf numFmtId="0" fontId="29" fillId="0" borderId="0" xfId="0" applyFont="1"/>
    <xf numFmtId="0" fontId="27" fillId="0" borderId="0" xfId="0" applyFont="1"/>
    <xf numFmtId="0" fontId="0" fillId="0" borderId="0" xfId="0" pivotButton="1"/>
    <xf numFmtId="0" fontId="13" fillId="0" borderId="0" xfId="0" applyFont="1" applyAlignment="1">
      <alignment horizontal="justify" vertical="center" wrapText="1" readingOrder="1"/>
    </xf>
    <xf numFmtId="0" fontId="30" fillId="0" borderId="0" xfId="0" applyFont="1"/>
    <xf numFmtId="0" fontId="32" fillId="6" borderId="0" xfId="0" applyFont="1" applyFill="1" applyAlignment="1">
      <alignment horizontal="center" vertical="center" wrapText="1" readingOrder="1"/>
    </xf>
    <xf numFmtId="0" fontId="33" fillId="0" borderId="11" xfId="0" applyFont="1" applyBorder="1" applyAlignment="1">
      <alignment horizontal="justify" vertical="center" wrapText="1" readingOrder="1"/>
    </xf>
    <xf numFmtId="0" fontId="33" fillId="0" borderId="1" xfId="0" applyFont="1" applyBorder="1" applyAlignment="1">
      <alignment horizontal="justify" vertical="center" wrapText="1" readingOrder="1"/>
    </xf>
    <xf numFmtId="0" fontId="33" fillId="5" borderId="11" xfId="0" applyFont="1" applyFill="1" applyBorder="1" applyAlignment="1">
      <alignment horizontal="center" vertical="center" wrapText="1" readingOrder="1"/>
    </xf>
    <xf numFmtId="0" fontId="33" fillId="7" borderId="1" xfId="0" applyFont="1" applyFill="1" applyBorder="1" applyAlignment="1">
      <alignment horizontal="center" vertical="center" wrapText="1" readingOrder="1"/>
    </xf>
    <xf numFmtId="0" fontId="33" fillId="4" borderId="1" xfId="0" applyFont="1" applyFill="1" applyBorder="1" applyAlignment="1">
      <alignment horizontal="center" vertical="center" wrapText="1" readingOrder="1"/>
    </xf>
    <xf numFmtId="0" fontId="33" fillId="8" borderId="1" xfId="0" applyFont="1" applyFill="1" applyBorder="1" applyAlignment="1">
      <alignment horizontal="center" vertical="center" wrapText="1" readingOrder="1"/>
    </xf>
    <xf numFmtId="0" fontId="34" fillId="9" borderId="1" xfId="0" applyFont="1" applyFill="1" applyBorder="1" applyAlignment="1">
      <alignment horizontal="center" vertical="center" wrapText="1" readingOrder="1"/>
    </xf>
    <xf numFmtId="0" fontId="33" fillId="0" borderId="11" xfId="0" applyFont="1" applyBorder="1" applyAlignment="1">
      <alignment horizontal="center" vertical="center" wrapText="1" readingOrder="1"/>
    </xf>
    <xf numFmtId="0" fontId="33"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49" fillId="3" borderId="48" xfId="2" applyFont="1" applyFill="1" applyBorder="1"/>
    <xf numFmtId="0" fontId="49" fillId="3" borderId="49" xfId="2" applyFont="1" applyFill="1" applyBorder="1"/>
    <xf numFmtId="0" fontId="49" fillId="3" borderId="50" xfId="2" applyFont="1" applyFill="1" applyBorder="1"/>
    <xf numFmtId="0" fontId="17" fillId="3" borderId="0" xfId="0" applyFont="1" applyFill="1" applyAlignment="1">
      <alignment vertical="center"/>
    </xf>
    <xf numFmtId="0" fontId="5" fillId="3" borderId="0" xfId="0" applyFont="1" applyFill="1"/>
    <xf numFmtId="0" fontId="36" fillId="3" borderId="0" xfId="0" applyFont="1" applyFill="1"/>
    <xf numFmtId="0" fontId="37" fillId="3" borderId="31" xfId="0" applyFont="1" applyFill="1" applyBorder="1" applyAlignment="1">
      <alignment horizontal="center" vertical="center" wrapText="1" readingOrder="1"/>
    </xf>
    <xf numFmtId="0" fontId="38" fillId="3" borderId="31" xfId="0" applyFont="1" applyFill="1" applyBorder="1" applyAlignment="1">
      <alignment horizontal="justify" vertical="center" wrapText="1" readingOrder="1"/>
    </xf>
    <xf numFmtId="9" fontId="37" fillId="3" borderId="40" xfId="0" applyNumberFormat="1" applyFont="1" applyFill="1" applyBorder="1" applyAlignment="1">
      <alignment horizontal="center" vertical="center" wrapText="1" readingOrder="1"/>
    </xf>
    <xf numFmtId="0" fontId="37" fillId="3" borderId="30" xfId="0" applyFont="1" applyFill="1" applyBorder="1" applyAlignment="1">
      <alignment horizontal="center" vertical="center" wrapText="1" readingOrder="1"/>
    </xf>
    <xf numFmtId="0" fontId="38" fillId="3" borderId="30" xfId="0" applyFont="1" applyFill="1" applyBorder="1" applyAlignment="1">
      <alignment horizontal="justify" vertical="center" wrapText="1" readingOrder="1"/>
    </xf>
    <xf numFmtId="9" fontId="37" fillId="3" borderId="35" xfId="0" applyNumberFormat="1" applyFont="1" applyFill="1" applyBorder="1" applyAlignment="1">
      <alignment horizontal="center" vertical="center" wrapText="1" readingOrder="1"/>
    </xf>
    <xf numFmtId="0" fontId="38" fillId="3" borderId="35" xfId="0" applyFont="1" applyFill="1" applyBorder="1" applyAlignment="1">
      <alignment horizontal="center" vertical="center" wrapText="1" readingOrder="1"/>
    </xf>
    <xf numFmtId="0" fontId="37" fillId="3" borderId="37" xfId="0" applyFont="1" applyFill="1" applyBorder="1" applyAlignment="1">
      <alignment horizontal="center" vertical="center" wrapText="1" readingOrder="1"/>
    </xf>
    <xf numFmtId="0" fontId="38" fillId="3" borderId="37" xfId="0" applyFont="1" applyFill="1" applyBorder="1" applyAlignment="1">
      <alignment horizontal="justify" vertical="center" wrapText="1" readingOrder="1"/>
    </xf>
    <xf numFmtId="0" fontId="38" fillId="3" borderId="38" xfId="0" applyFont="1" applyFill="1" applyBorder="1" applyAlignment="1">
      <alignment horizontal="center" vertical="center" wrapText="1" readingOrder="1"/>
    </xf>
    <xf numFmtId="0" fontId="46" fillId="3" borderId="0" xfId="0" applyFont="1" applyFill="1"/>
    <xf numFmtId="0" fontId="37" fillId="15" borderId="42" xfId="0" applyFont="1" applyFill="1" applyBorder="1" applyAlignment="1">
      <alignment horizontal="center" vertical="center" wrapText="1" readingOrder="1"/>
    </xf>
    <xf numFmtId="0" fontId="37" fillId="15" borderId="43" xfId="0" applyFont="1" applyFill="1" applyBorder="1" applyAlignment="1">
      <alignment horizontal="center" vertical="center" wrapText="1" readingOrder="1"/>
    </xf>
    <xf numFmtId="0" fontId="14" fillId="3" borderId="0" xfId="0" applyFont="1" applyFill="1"/>
    <xf numFmtId="0" fontId="31"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49" fillId="3" borderId="14" xfId="2" applyFont="1" applyFill="1" applyBorder="1"/>
    <xf numFmtId="0" fontId="54" fillId="3" borderId="0" xfId="0" applyFont="1" applyFill="1" applyAlignment="1">
      <alignment horizontal="left" vertical="center" wrapText="1"/>
    </xf>
    <xf numFmtId="0" fontId="55" fillId="3" borderId="0" xfId="0" applyFont="1" applyFill="1" applyAlignment="1">
      <alignment horizontal="left" vertical="top" wrapText="1"/>
    </xf>
    <xf numFmtId="0" fontId="49" fillId="3" borderId="0" xfId="2" applyFont="1" applyFill="1"/>
    <xf numFmtId="0" fontId="49" fillId="3" borderId="15" xfId="2" applyFont="1" applyFill="1" applyBorder="1"/>
    <xf numFmtId="0" fontId="49" fillId="3" borderId="16" xfId="2" applyFont="1" applyFill="1" applyBorder="1"/>
    <xf numFmtId="0" fontId="49" fillId="3" borderId="18" xfId="2" applyFont="1" applyFill="1" applyBorder="1"/>
    <xf numFmtId="0" fontId="49" fillId="3" borderId="17" xfId="2" applyFont="1" applyFill="1" applyBorder="1"/>
    <xf numFmtId="0" fontId="53" fillId="3" borderId="0" xfId="2" applyFont="1" applyFill="1" applyAlignment="1">
      <alignment horizontal="left" vertical="center" wrapText="1"/>
    </xf>
    <xf numFmtId="0" fontId="49" fillId="3" borderId="0" xfId="2" applyFont="1" applyFill="1" applyAlignment="1">
      <alignment horizontal="left" vertical="center" wrapText="1"/>
    </xf>
    <xf numFmtId="0" fontId="49" fillId="3" borderId="0" xfId="2" quotePrefix="1" applyFont="1" applyFill="1" applyAlignment="1">
      <alignment horizontal="left" vertical="center" wrapText="1"/>
    </xf>
    <xf numFmtId="0" fontId="51" fillId="3" borderId="14" xfId="2" quotePrefix="1" applyFont="1" applyFill="1" applyBorder="1" applyAlignment="1">
      <alignment horizontal="left" vertical="top" wrapText="1"/>
    </xf>
    <xf numFmtId="0" fontId="52" fillId="3" borderId="0" xfId="2" quotePrefix="1" applyFont="1" applyFill="1" applyAlignment="1">
      <alignment horizontal="left" vertical="top" wrapText="1"/>
    </xf>
    <xf numFmtId="0" fontId="52"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1" fillId="0" borderId="2" xfId="0" applyFont="1" applyBorder="1" applyAlignment="1" applyProtection="1">
      <alignment horizontal="justify" vertical="center"/>
      <protection locked="0"/>
    </xf>
    <xf numFmtId="164" fontId="1" fillId="0" borderId="2" xfId="1" applyNumberFormat="1" applyFont="1" applyFill="1" applyBorder="1" applyAlignment="1">
      <alignment horizontal="center" vertical="center"/>
    </xf>
    <xf numFmtId="14" fontId="1" fillId="0" borderId="2" xfId="0" applyNumberFormat="1" applyFont="1" applyBorder="1" applyAlignment="1" applyProtection="1">
      <alignment horizontal="center" vertical="center" wrapText="1"/>
      <protection locked="0"/>
    </xf>
    <xf numFmtId="0" fontId="6" fillId="0" borderId="4" xfId="0" applyFont="1" applyBorder="1" applyAlignment="1" applyProtection="1">
      <alignment vertical="center" wrapText="1"/>
      <protection locked="0"/>
    </xf>
    <xf numFmtId="9" fontId="1" fillId="0" borderId="5" xfId="0" applyNumberFormat="1" applyFont="1" applyBorder="1" applyAlignment="1" applyProtection="1">
      <alignment vertical="center" wrapText="1"/>
      <protection locked="0"/>
    </xf>
    <xf numFmtId="0" fontId="4" fillId="2" borderId="2" xfId="0" applyFont="1" applyFill="1" applyBorder="1" applyAlignment="1">
      <alignment horizontal="center" vertical="center" textRotation="90"/>
    </xf>
    <xf numFmtId="0" fontId="0" fillId="0" borderId="0" xfId="0" applyAlignment="1">
      <alignment horizontal="center" vertical="center" wrapText="1"/>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2" xfId="0" applyFont="1" applyBorder="1" applyAlignment="1" applyProtection="1">
      <alignment horizontal="justify" vertical="center" wrapText="1"/>
      <protection locked="0"/>
    </xf>
    <xf numFmtId="9" fontId="1" fillId="16" borderId="2" xfId="1" applyFont="1" applyFill="1" applyBorder="1" applyAlignment="1">
      <alignment horizontal="center" vertical="center" wrapText="1"/>
    </xf>
    <xf numFmtId="9" fontId="1" fillId="16" borderId="2" xfId="1" applyFont="1" applyFill="1" applyBorder="1" applyAlignment="1">
      <alignment horizontal="justify" vertical="center" wrapText="1"/>
    </xf>
    <xf numFmtId="0" fontId="1" fillId="16" borderId="2" xfId="0" applyFont="1" applyFill="1" applyBorder="1" applyAlignment="1">
      <alignment horizontal="justify" vertical="center" wrapText="1"/>
    </xf>
    <xf numFmtId="0" fontId="1" fillId="0" borderId="2" xfId="0" applyFont="1" applyFill="1" applyBorder="1" applyAlignment="1" applyProtection="1">
      <alignment horizontal="center" vertical="center"/>
      <protection locked="0"/>
    </xf>
    <xf numFmtId="0" fontId="50" fillId="14" borderId="45" xfId="2" applyFont="1" applyFill="1" applyBorder="1" applyAlignment="1">
      <alignment horizontal="center" vertical="center" wrapText="1"/>
    </xf>
    <xf numFmtId="0" fontId="50" fillId="14" borderId="46" xfId="2" applyFont="1" applyFill="1" applyBorder="1" applyAlignment="1">
      <alignment horizontal="center" vertical="center" wrapText="1"/>
    </xf>
    <xf numFmtId="0" fontId="50" fillId="14" borderId="47" xfId="2" applyFont="1" applyFill="1" applyBorder="1" applyAlignment="1">
      <alignment horizontal="center" vertical="center" wrapText="1"/>
    </xf>
    <xf numFmtId="0" fontId="49" fillId="0" borderId="14" xfId="2" quotePrefix="1" applyFont="1" applyBorder="1" applyAlignment="1">
      <alignment horizontal="left" vertical="center" wrapText="1"/>
    </xf>
    <xf numFmtId="0" fontId="49" fillId="0" borderId="0" xfId="2" quotePrefix="1" applyFont="1" applyAlignment="1">
      <alignment horizontal="left" vertical="center" wrapText="1"/>
    </xf>
    <xf numFmtId="0" fontId="49" fillId="0" borderId="15" xfId="2" quotePrefix="1" applyFont="1" applyBorder="1" applyAlignment="1">
      <alignment horizontal="left" vertical="center" wrapText="1"/>
    </xf>
    <xf numFmtId="0" fontId="49" fillId="0" borderId="65" xfId="2" quotePrefix="1" applyFont="1" applyBorder="1" applyAlignment="1">
      <alignment horizontal="left" vertical="center" wrapText="1"/>
    </xf>
    <xf numFmtId="0" fontId="49" fillId="0" borderId="66" xfId="2" quotePrefix="1" applyFont="1" applyBorder="1" applyAlignment="1">
      <alignment horizontal="left" vertical="center" wrapText="1"/>
    </xf>
    <xf numFmtId="0" fontId="49" fillId="0" borderId="67" xfId="2" quotePrefix="1" applyFont="1" applyBorder="1" applyAlignment="1">
      <alignment horizontal="left" vertical="center" wrapText="1"/>
    </xf>
    <xf numFmtId="0" fontId="51" fillId="3" borderId="48" xfId="2" quotePrefix="1" applyFont="1" applyFill="1" applyBorder="1" applyAlignment="1">
      <alignment horizontal="left" vertical="top" wrapText="1"/>
    </xf>
    <xf numFmtId="0" fontId="52" fillId="3" borderId="49" xfId="2" quotePrefix="1" applyFont="1" applyFill="1" applyBorder="1" applyAlignment="1">
      <alignment horizontal="left" vertical="top" wrapText="1"/>
    </xf>
    <xf numFmtId="0" fontId="52" fillId="3" borderId="50" xfId="2" quotePrefix="1" applyFont="1" applyFill="1" applyBorder="1" applyAlignment="1">
      <alignment horizontal="left" vertical="top" wrapText="1"/>
    </xf>
    <xf numFmtId="0" fontId="49" fillId="0" borderId="14" xfId="2" quotePrefix="1" applyFont="1" applyBorder="1" applyAlignment="1">
      <alignment horizontal="left" vertical="top" wrapText="1"/>
    </xf>
    <xf numFmtId="0" fontId="49" fillId="0" borderId="0" xfId="2" quotePrefix="1" applyFont="1" applyAlignment="1">
      <alignment horizontal="left" vertical="top" wrapText="1"/>
    </xf>
    <xf numFmtId="0" fontId="49" fillId="0" borderId="15" xfId="2" quotePrefix="1" applyFont="1" applyBorder="1" applyAlignment="1">
      <alignment horizontal="left" vertical="top" wrapText="1"/>
    </xf>
    <xf numFmtId="0" fontId="54" fillId="14" borderId="51" xfId="3" applyFont="1" applyFill="1" applyBorder="1" applyAlignment="1">
      <alignment horizontal="center" vertical="center" wrapText="1"/>
    </xf>
    <xf numFmtId="0" fontId="54" fillId="14" borderId="52" xfId="3" applyFont="1" applyFill="1" applyBorder="1" applyAlignment="1">
      <alignment horizontal="center" vertical="center" wrapText="1"/>
    </xf>
    <xf numFmtId="0" fontId="54" fillId="14" borderId="53" xfId="2" applyFont="1" applyFill="1" applyBorder="1" applyAlignment="1">
      <alignment horizontal="center" vertical="center"/>
    </xf>
    <xf numFmtId="0" fontId="54" fillId="14" borderId="54" xfId="2" applyFont="1" applyFill="1" applyBorder="1" applyAlignment="1">
      <alignment horizontal="center" vertical="center"/>
    </xf>
    <xf numFmtId="0" fontId="2" fillId="3" borderId="65" xfId="2" quotePrefix="1" applyFont="1" applyFill="1" applyBorder="1" applyAlignment="1">
      <alignment horizontal="justify" vertical="center" wrapText="1"/>
    </xf>
    <xf numFmtId="0" fontId="2" fillId="3" borderId="66" xfId="2" quotePrefix="1" applyFont="1" applyFill="1" applyBorder="1" applyAlignment="1">
      <alignment horizontal="justify" vertical="center" wrapText="1"/>
    </xf>
    <xf numFmtId="0" fontId="2" fillId="3" borderId="67" xfId="2" quotePrefix="1" applyFont="1" applyFill="1" applyBorder="1" applyAlignment="1">
      <alignment horizontal="justify" vertical="center" wrapText="1"/>
    </xf>
    <xf numFmtId="0" fontId="54" fillId="3" borderId="55" xfId="3" applyFont="1" applyFill="1" applyBorder="1" applyAlignment="1">
      <alignment horizontal="left" vertical="top" wrapText="1" readingOrder="1"/>
    </xf>
    <xf numFmtId="0" fontId="54" fillId="3" borderId="56" xfId="3" applyFont="1" applyFill="1" applyBorder="1" applyAlignment="1">
      <alignment horizontal="left" vertical="top" wrapText="1" readingOrder="1"/>
    </xf>
    <xf numFmtId="0" fontId="55" fillId="3" borderId="57" xfId="2" applyFont="1" applyFill="1" applyBorder="1" applyAlignment="1">
      <alignment horizontal="justify" vertical="center" wrapText="1"/>
    </xf>
    <xf numFmtId="0" fontId="55" fillId="3" borderId="58" xfId="2" applyFont="1" applyFill="1" applyBorder="1" applyAlignment="1">
      <alignment horizontal="justify" vertical="center" wrapText="1"/>
    </xf>
    <xf numFmtId="0" fontId="54" fillId="3" borderId="59" xfId="0" applyFont="1" applyFill="1" applyBorder="1" applyAlignment="1">
      <alignment horizontal="left" vertical="center" wrapText="1"/>
    </xf>
    <xf numFmtId="0" fontId="54" fillId="3" borderId="60" xfId="0" applyFont="1" applyFill="1" applyBorder="1" applyAlignment="1">
      <alignment horizontal="left" vertical="center" wrapText="1"/>
    </xf>
    <xf numFmtId="0" fontId="55" fillId="3" borderId="61" xfId="2" applyFont="1" applyFill="1" applyBorder="1" applyAlignment="1">
      <alignment horizontal="justify" vertical="center" wrapText="1"/>
    </xf>
    <xf numFmtId="0" fontId="55" fillId="3" borderId="62" xfId="2" applyFont="1" applyFill="1" applyBorder="1" applyAlignment="1">
      <alignment horizontal="justify" vertical="center" wrapText="1"/>
    </xf>
    <xf numFmtId="0" fontId="49" fillId="3" borderId="14" xfId="2" applyFont="1" applyFill="1" applyBorder="1" applyAlignment="1">
      <alignment horizontal="left" vertical="top" wrapText="1"/>
    </xf>
    <xf numFmtId="0" fontId="49" fillId="3" borderId="0" xfId="2" applyFont="1" applyFill="1" applyAlignment="1">
      <alignment horizontal="left" vertical="top" wrapText="1"/>
    </xf>
    <xf numFmtId="0" fontId="49" fillId="3" borderId="15" xfId="2" applyFont="1" applyFill="1" applyBorder="1" applyAlignment="1">
      <alignment horizontal="left" vertical="top" wrapText="1"/>
    </xf>
    <xf numFmtId="0" fontId="54" fillId="3" borderId="68" xfId="0" applyFont="1" applyFill="1" applyBorder="1" applyAlignment="1">
      <alignment horizontal="left" vertical="center" wrapText="1"/>
    </xf>
    <xf numFmtId="0" fontId="54" fillId="3" borderId="69" xfId="0" applyFont="1" applyFill="1" applyBorder="1" applyAlignment="1">
      <alignment horizontal="left" vertical="center" wrapText="1"/>
    </xf>
    <xf numFmtId="0" fontId="54" fillId="3" borderId="70" xfId="0" applyFont="1" applyFill="1" applyBorder="1" applyAlignment="1">
      <alignment horizontal="left" vertical="center" wrapText="1"/>
    </xf>
    <xf numFmtId="0" fontId="54" fillId="3" borderId="71" xfId="0" applyFont="1" applyFill="1" applyBorder="1" applyAlignment="1">
      <alignment horizontal="left" vertical="center" wrapText="1"/>
    </xf>
    <xf numFmtId="0" fontId="55" fillId="3" borderId="63" xfId="0" applyFont="1" applyFill="1" applyBorder="1" applyAlignment="1">
      <alignment horizontal="justify" vertical="center" wrapText="1"/>
    </xf>
    <xf numFmtId="0" fontId="55" fillId="3" borderId="64" xfId="0" applyFont="1" applyFill="1" applyBorder="1" applyAlignment="1">
      <alignment horizontal="justify" vertical="center" wrapText="1"/>
    </xf>
    <xf numFmtId="0" fontId="4" fillId="16" borderId="6" xfId="0" applyFont="1" applyFill="1" applyBorder="1" applyAlignment="1">
      <alignment horizontal="center" vertical="center" wrapText="1"/>
    </xf>
    <xf numFmtId="0" fontId="4" fillId="16" borderId="10" xfId="0" applyFont="1" applyFill="1" applyBorder="1" applyAlignment="1">
      <alignment horizontal="center" vertical="center" wrapText="1"/>
    </xf>
    <xf numFmtId="0" fontId="4" fillId="16" borderId="7" xfId="0" applyFont="1" applyFill="1" applyBorder="1" applyAlignment="1">
      <alignment horizontal="center" vertical="center" wrapText="1"/>
    </xf>
    <xf numFmtId="0" fontId="4" fillId="16" borderId="2" xfId="0" applyFont="1" applyFill="1" applyBorder="1" applyAlignment="1">
      <alignment horizontal="center" vertical="center" wrapText="1"/>
    </xf>
    <xf numFmtId="9" fontId="1" fillId="16" borderId="4" xfId="1" applyFont="1" applyFill="1" applyBorder="1" applyAlignment="1">
      <alignment horizontal="justify" vertical="center" wrapText="1"/>
    </xf>
    <xf numFmtId="9" fontId="1" fillId="16" borderId="5" xfId="1" applyFont="1" applyFill="1" applyBorder="1" applyAlignment="1">
      <alignment horizontal="justify" vertical="center" wrapText="1"/>
    </xf>
    <xf numFmtId="0" fontId="6" fillId="0" borderId="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textRotation="90"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58" fillId="0" borderId="30" xfId="0" applyFont="1" applyBorder="1" applyAlignment="1">
      <alignment horizontal="center" vertical="center" wrapText="1"/>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62" fillId="2" borderId="30" xfId="0" applyFont="1" applyFill="1" applyBorder="1" applyAlignment="1">
      <alignment vertical="center"/>
    </xf>
    <xf numFmtId="0" fontId="59" fillId="3" borderId="72" xfId="0" applyFont="1" applyFill="1" applyBorder="1" applyAlignment="1">
      <alignment horizontal="center" vertical="center" wrapText="1"/>
    </xf>
    <xf numFmtId="0" fontId="59" fillId="3" borderId="73" xfId="0" applyFont="1" applyFill="1" applyBorder="1" applyAlignment="1">
      <alignment horizontal="center" vertical="center" wrapText="1"/>
    </xf>
    <xf numFmtId="0" fontId="59" fillId="3" borderId="74" xfId="0" applyFont="1" applyFill="1" applyBorder="1" applyAlignment="1">
      <alignment horizontal="center" vertical="center" wrapText="1"/>
    </xf>
    <xf numFmtId="0" fontId="58" fillId="3" borderId="72" xfId="0" applyFont="1" applyFill="1" applyBorder="1" applyAlignment="1">
      <alignment horizontal="left" vertical="center"/>
    </xf>
    <xf numFmtId="0" fontId="58" fillId="3" borderId="74" xfId="0" applyFont="1" applyFill="1" applyBorder="1" applyAlignment="1">
      <alignment horizontal="left" vertical="center"/>
    </xf>
    <xf numFmtId="0" fontId="60" fillId="3" borderId="72" xfId="0" applyFont="1" applyFill="1" applyBorder="1" applyAlignment="1">
      <alignment horizontal="center" vertical="center"/>
    </xf>
    <xf numFmtId="0" fontId="60" fillId="3" borderId="73" xfId="0" applyFont="1" applyFill="1" applyBorder="1" applyAlignment="1">
      <alignment horizontal="center" vertical="center"/>
    </xf>
    <xf numFmtId="0" fontId="60" fillId="3" borderId="74" xfId="0" applyFont="1" applyFill="1" applyBorder="1" applyAlignment="1">
      <alignment horizontal="center" vertical="center"/>
    </xf>
    <xf numFmtId="0" fontId="8" fillId="0" borderId="30" xfId="0" applyFont="1" applyBorder="1" applyAlignment="1" applyProtection="1">
      <alignment vertical="center" wrapText="1"/>
      <protection locked="0"/>
    </xf>
    <xf numFmtId="0" fontId="62" fillId="0" borderId="30" xfId="0" applyFont="1" applyBorder="1" applyAlignment="1" applyProtection="1">
      <alignment vertical="center"/>
      <protection locked="0"/>
    </xf>
    <xf numFmtId="0" fontId="61" fillId="2" borderId="4" xfId="0" applyFont="1" applyFill="1" applyBorder="1" applyAlignment="1">
      <alignment horizontal="center" vertical="center" textRotation="90"/>
    </xf>
    <xf numFmtId="0" fontId="61" fillId="2" borderId="5" xfId="0" applyFont="1" applyFill="1" applyBorder="1" applyAlignment="1">
      <alignment horizontal="center" vertical="center" textRotation="90"/>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3" fillId="0" borderId="12" xfId="0" applyFont="1" applyBorder="1" applyAlignment="1">
      <alignment horizontal="center" vertical="center" wrapText="1"/>
    </xf>
    <xf numFmtId="0" fontId="43" fillId="0" borderId="19" xfId="0" applyFont="1" applyBorder="1" applyAlignment="1">
      <alignment horizontal="center" vertical="center"/>
    </xf>
    <xf numFmtId="0" fontId="43" fillId="0" borderId="13" xfId="0" applyFont="1" applyBorder="1" applyAlignment="1">
      <alignment horizontal="center" vertical="center"/>
    </xf>
    <xf numFmtId="0" fontId="43" fillId="0" borderId="14" xfId="0" applyFont="1" applyBorder="1" applyAlignment="1">
      <alignment horizontal="center" vertical="center"/>
    </xf>
    <xf numFmtId="0" fontId="43" fillId="0" borderId="0" xfId="0" applyFont="1" applyAlignment="1">
      <alignment horizontal="center"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18" xfId="0" applyFont="1" applyBorder="1" applyAlignment="1">
      <alignment horizontal="center" vertical="center"/>
    </xf>
    <xf numFmtId="0" fontId="43" fillId="0" borderId="17" xfId="0" applyFont="1" applyBorder="1" applyAlignment="1">
      <alignment horizontal="center" vertical="center"/>
    </xf>
    <xf numFmtId="0" fontId="43" fillId="0" borderId="19" xfId="0" applyFont="1" applyBorder="1" applyAlignment="1">
      <alignment horizontal="center" vertical="center" wrapText="1"/>
    </xf>
    <xf numFmtId="0" fontId="42" fillId="11" borderId="20" xfId="0" applyFont="1" applyFill="1" applyBorder="1" applyAlignment="1">
      <alignment horizontal="center" vertical="center" wrapText="1" readingOrder="1"/>
    </xf>
    <xf numFmtId="0" fontId="42" fillId="11" borderId="21" xfId="0" applyFont="1" applyFill="1" applyBorder="1" applyAlignment="1">
      <alignment horizontal="center" vertical="center" wrapText="1" readingOrder="1"/>
    </xf>
    <xf numFmtId="0" fontId="42" fillId="11" borderId="22" xfId="0" applyFont="1" applyFill="1" applyBorder="1" applyAlignment="1">
      <alignment horizontal="center" vertical="center" wrapText="1" readingOrder="1"/>
    </xf>
    <xf numFmtId="0" fontId="42" fillId="11" borderId="23" xfId="0" applyFont="1" applyFill="1" applyBorder="1" applyAlignment="1">
      <alignment horizontal="center" vertical="center" wrapText="1" readingOrder="1"/>
    </xf>
    <xf numFmtId="0" fontId="42" fillId="11" borderId="0" xfId="0" applyFont="1" applyFill="1" applyAlignment="1">
      <alignment horizontal="center" vertical="center" wrapText="1" readingOrder="1"/>
    </xf>
    <xf numFmtId="0" fontId="42" fillId="11" borderId="24" xfId="0" applyFont="1" applyFill="1" applyBorder="1" applyAlignment="1">
      <alignment horizontal="center" vertical="center" wrapText="1" readingOrder="1"/>
    </xf>
    <xf numFmtId="0" fontId="42" fillId="11" borderId="25" xfId="0" applyFont="1" applyFill="1" applyBorder="1" applyAlignment="1">
      <alignment horizontal="center" vertical="center" wrapText="1" readingOrder="1"/>
    </xf>
    <xf numFmtId="0" fontId="42" fillId="11" borderId="26" xfId="0" applyFont="1" applyFill="1" applyBorder="1" applyAlignment="1">
      <alignment horizontal="center" vertical="center" wrapText="1" readingOrder="1"/>
    </xf>
    <xf numFmtId="0" fontId="42" fillId="11" borderId="27" xfId="0" applyFont="1" applyFill="1" applyBorder="1" applyAlignment="1">
      <alignment horizontal="center" vertical="center" wrapText="1" readingOrder="1"/>
    </xf>
    <xf numFmtId="0" fontId="43" fillId="0" borderId="14" xfId="0" applyFont="1" applyBorder="1" applyAlignment="1">
      <alignment horizontal="center" vertical="center" wrapText="1"/>
    </xf>
    <xf numFmtId="0" fontId="42" fillId="12" borderId="20" xfId="0" applyFont="1" applyFill="1" applyBorder="1" applyAlignment="1">
      <alignment horizontal="center" vertical="center" wrapText="1" readingOrder="1"/>
    </xf>
    <xf numFmtId="0" fontId="42" fillId="12" borderId="21" xfId="0" applyFont="1" applyFill="1" applyBorder="1" applyAlignment="1">
      <alignment horizontal="center" vertical="center" wrapText="1" readingOrder="1"/>
    </xf>
    <xf numFmtId="0" fontId="42" fillId="12" borderId="22" xfId="0" applyFont="1" applyFill="1" applyBorder="1" applyAlignment="1">
      <alignment horizontal="center" vertical="center" wrapText="1" readingOrder="1"/>
    </xf>
    <xf numFmtId="0" fontId="42" fillId="12" borderId="23" xfId="0" applyFont="1" applyFill="1" applyBorder="1" applyAlignment="1">
      <alignment horizontal="center" vertical="center" wrapText="1" readingOrder="1"/>
    </xf>
    <xf numFmtId="0" fontId="42" fillId="12" borderId="0" xfId="0" applyFont="1" applyFill="1" applyAlignment="1">
      <alignment horizontal="center" vertical="center" wrapText="1" readingOrder="1"/>
    </xf>
    <xf numFmtId="0" fontId="42" fillId="12" borderId="24" xfId="0" applyFont="1" applyFill="1" applyBorder="1" applyAlignment="1">
      <alignment horizontal="center" vertical="center" wrapText="1" readingOrder="1"/>
    </xf>
    <xf numFmtId="0" fontId="42" fillId="12" borderId="25" xfId="0" applyFont="1" applyFill="1" applyBorder="1" applyAlignment="1">
      <alignment horizontal="center" vertical="center" wrapText="1" readingOrder="1"/>
    </xf>
    <xf numFmtId="0" fontId="42" fillId="12" borderId="26" xfId="0" applyFont="1" applyFill="1" applyBorder="1" applyAlignment="1">
      <alignment horizontal="center" vertical="center" wrapText="1" readingOrder="1"/>
    </xf>
    <xf numFmtId="0" fontId="42" fillId="12" borderId="27" xfId="0" applyFont="1" applyFill="1" applyBorder="1" applyAlignment="1">
      <alignment horizontal="center" vertical="center" wrapText="1" readingOrder="1"/>
    </xf>
    <xf numFmtId="0" fontId="41" fillId="0" borderId="0" xfId="0" applyFont="1" applyAlignment="1">
      <alignment horizontal="center" vertical="center" wrapText="1"/>
    </xf>
    <xf numFmtId="0" fontId="23" fillId="0" borderId="0" xfId="0" applyFont="1" applyAlignment="1">
      <alignment horizontal="center" vertical="center" wrapText="1"/>
    </xf>
    <xf numFmtId="0" fontId="42" fillId="5" borderId="20" xfId="0" applyFont="1" applyFill="1" applyBorder="1" applyAlignment="1">
      <alignment horizontal="center" vertical="center" wrapText="1" readingOrder="1"/>
    </xf>
    <xf numFmtId="0" fontId="42" fillId="5" borderId="21" xfId="0" applyFont="1" applyFill="1" applyBorder="1" applyAlignment="1">
      <alignment horizontal="center" vertical="center" wrapText="1" readingOrder="1"/>
    </xf>
    <xf numFmtId="0" fontId="42" fillId="5" borderId="22" xfId="0" applyFont="1" applyFill="1" applyBorder="1" applyAlignment="1">
      <alignment horizontal="center" vertical="center" wrapText="1" readingOrder="1"/>
    </xf>
    <xf numFmtId="0" fontId="42" fillId="5" borderId="23" xfId="0" applyFont="1" applyFill="1" applyBorder="1" applyAlignment="1">
      <alignment horizontal="center" vertical="center" wrapText="1" readingOrder="1"/>
    </xf>
    <xf numFmtId="0" fontId="42" fillId="5" borderId="0" xfId="0" applyFont="1" applyFill="1" applyAlignment="1">
      <alignment horizontal="center" vertical="center" wrapText="1" readingOrder="1"/>
    </xf>
    <xf numFmtId="0" fontId="42" fillId="5" borderId="24" xfId="0" applyFont="1" applyFill="1" applyBorder="1" applyAlignment="1">
      <alignment horizontal="center" vertical="center" wrapText="1" readingOrder="1"/>
    </xf>
    <xf numFmtId="0" fontId="42" fillId="5" borderId="25" xfId="0" applyFont="1" applyFill="1" applyBorder="1" applyAlignment="1">
      <alignment horizontal="center" vertical="center" wrapText="1" readingOrder="1"/>
    </xf>
    <xf numFmtId="0" fontId="42" fillId="5" borderId="26" xfId="0" applyFont="1" applyFill="1" applyBorder="1" applyAlignment="1">
      <alignment horizontal="center" vertical="center" wrapText="1" readingOrder="1"/>
    </xf>
    <xf numFmtId="0" fontId="42" fillId="5" borderId="27" xfId="0" applyFont="1" applyFill="1" applyBorder="1" applyAlignment="1">
      <alignment horizontal="center" vertical="center" wrapText="1" readingOrder="1"/>
    </xf>
    <xf numFmtId="0" fontId="42" fillId="13" borderId="20" xfId="0" applyFont="1" applyFill="1" applyBorder="1" applyAlignment="1">
      <alignment horizontal="center" vertical="center" wrapText="1" readingOrder="1"/>
    </xf>
    <xf numFmtId="0" fontId="42" fillId="13" borderId="21" xfId="0" applyFont="1" applyFill="1" applyBorder="1" applyAlignment="1">
      <alignment horizontal="center" vertical="center" wrapText="1" readingOrder="1"/>
    </xf>
    <xf numFmtId="0" fontId="42" fillId="13" borderId="22" xfId="0" applyFont="1" applyFill="1" applyBorder="1" applyAlignment="1">
      <alignment horizontal="center" vertical="center" wrapText="1" readingOrder="1"/>
    </xf>
    <xf numFmtId="0" fontId="42" fillId="13" borderId="23" xfId="0" applyFont="1" applyFill="1" applyBorder="1" applyAlignment="1">
      <alignment horizontal="center" vertical="center" wrapText="1" readingOrder="1"/>
    </xf>
    <xf numFmtId="0" fontId="42" fillId="13" borderId="0" xfId="0" applyFont="1" applyFill="1" applyAlignment="1">
      <alignment horizontal="center" vertical="center" wrapText="1" readingOrder="1"/>
    </xf>
    <xf numFmtId="0" fontId="42" fillId="13" borderId="24" xfId="0" applyFont="1" applyFill="1" applyBorder="1" applyAlignment="1">
      <alignment horizontal="center" vertical="center" wrapText="1" readingOrder="1"/>
    </xf>
    <xf numFmtId="0" fontId="42" fillId="13" borderId="25" xfId="0" applyFont="1" applyFill="1" applyBorder="1" applyAlignment="1">
      <alignment horizontal="center" vertical="center" wrapText="1" readingOrder="1"/>
    </xf>
    <xf numFmtId="0" fontId="42" fillId="13" borderId="26" xfId="0" applyFont="1" applyFill="1" applyBorder="1" applyAlignment="1">
      <alignment horizontal="center" vertical="center" wrapText="1" readingOrder="1"/>
    </xf>
    <xf numFmtId="0" fontId="42"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5" fillId="0" borderId="0" xfId="0" applyFont="1" applyAlignment="1">
      <alignment horizontal="center" vertical="center"/>
    </xf>
    <xf numFmtId="0" fontId="40" fillId="15" borderId="32" xfId="0" applyFont="1" applyFill="1" applyBorder="1" applyAlignment="1">
      <alignment horizontal="center" vertical="center" wrapText="1" readingOrder="1"/>
    </xf>
    <xf numFmtId="0" fontId="40" fillId="15" borderId="33" xfId="0" applyFont="1" applyFill="1" applyBorder="1" applyAlignment="1">
      <alignment horizontal="center" vertical="center" wrapText="1" readingOrder="1"/>
    </xf>
    <xf numFmtId="0" fontId="40" fillId="15" borderId="44" xfId="0" applyFont="1" applyFill="1" applyBorder="1" applyAlignment="1">
      <alignment horizontal="center" vertical="center" wrapText="1" readingOrder="1"/>
    </xf>
    <xf numFmtId="0" fontId="35" fillId="3" borderId="0" xfId="0" applyFont="1" applyFill="1" applyAlignment="1">
      <alignment horizontal="justify" vertical="center" wrapText="1"/>
    </xf>
    <xf numFmtId="0" fontId="37" fillId="15" borderId="41" xfId="0" applyFont="1" applyFill="1" applyBorder="1" applyAlignment="1">
      <alignment horizontal="center" vertical="center" wrapText="1" readingOrder="1"/>
    </xf>
    <xf numFmtId="0" fontId="37" fillId="15" borderId="42" xfId="0" applyFont="1" applyFill="1" applyBorder="1" applyAlignment="1">
      <alignment horizontal="center" vertical="center" wrapText="1" readingOrder="1"/>
    </xf>
    <xf numFmtId="0" fontId="37" fillId="3" borderId="39" xfId="0" applyFont="1" applyFill="1" applyBorder="1" applyAlignment="1">
      <alignment horizontal="center" vertical="center" wrapText="1" readingOrder="1"/>
    </xf>
    <xf numFmtId="0" fontId="37" fillId="3" borderId="34" xfId="0" applyFont="1" applyFill="1" applyBorder="1" applyAlignment="1">
      <alignment horizontal="center" vertical="center" wrapText="1" readingOrder="1"/>
    </xf>
    <xf numFmtId="0" fontId="37" fillId="3" borderId="31" xfId="0" applyFont="1" applyFill="1" applyBorder="1" applyAlignment="1">
      <alignment horizontal="center" vertical="center" wrapText="1" readingOrder="1"/>
    </xf>
    <xf numFmtId="0" fontId="37" fillId="3" borderId="30" xfId="0" applyFont="1" applyFill="1" applyBorder="1" applyAlignment="1">
      <alignment horizontal="center" vertical="center" wrapText="1" readingOrder="1"/>
    </xf>
    <xf numFmtId="0" fontId="37" fillId="3" borderId="36" xfId="0" applyFont="1" applyFill="1" applyBorder="1" applyAlignment="1">
      <alignment horizontal="center" vertical="center" wrapText="1" readingOrder="1"/>
    </xf>
    <xf numFmtId="0" fontId="37" fillId="3" borderId="37"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109">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761999</xdr:colOff>
      <xdr:row>0</xdr:row>
      <xdr:rowOff>92365</xdr:rowOff>
    </xdr:from>
    <xdr:to>
      <xdr:col>5</xdr:col>
      <xdr:colOff>541829</xdr:colOff>
      <xdr:row>1</xdr:row>
      <xdr:rowOff>1183641</xdr:rowOff>
    </xdr:to>
    <xdr:pic>
      <xdr:nvPicPr>
        <xdr:cNvPr id="2" name="Imagen 1" descr="LOGO NUEVO">
          <a:extLst>
            <a:ext uri="{FF2B5EF4-FFF2-40B4-BE49-F238E27FC236}">
              <a16:creationId xmlns="" xmlns:a16="http://schemas.microsoft.com/office/drawing/2014/main" id="{2FC3D5F9-0AAE-4BBC-B168-9983C390B8B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499" y="96175"/>
          <a:ext cx="2999682" cy="1297016"/>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A22" zoomScale="110" zoomScaleNormal="110" workbookViewId="0">
      <selection activeCell="E19" sqref="E19:F19"/>
    </sheetView>
  </sheetViews>
  <sheetFormatPr baseColWidth="10" defaultColWidth="11.42578125" defaultRowHeight="15" x14ac:dyDescent="0.25"/>
  <cols>
    <col min="1" max="1" width="2.7109375" style="82" customWidth="1"/>
    <col min="2" max="3" width="24.5703125" style="82" customWidth="1"/>
    <col min="4" max="4" width="16" style="82" customWidth="1"/>
    <col min="5" max="5" width="24.5703125" style="82" customWidth="1"/>
    <col min="6" max="6" width="27.5703125" style="82" customWidth="1"/>
    <col min="7" max="8" width="24.5703125" style="82" customWidth="1"/>
    <col min="9" max="16384" width="11.42578125" style="82"/>
  </cols>
  <sheetData>
    <row r="1" spans="2:8" ht="15.75" thickBot="1" x14ac:dyDescent="0.3"/>
    <row r="2" spans="2:8" ht="18" x14ac:dyDescent="0.25">
      <c r="B2" s="164" t="s">
        <v>164</v>
      </c>
      <c r="C2" s="165"/>
      <c r="D2" s="165"/>
      <c r="E2" s="165"/>
      <c r="F2" s="165"/>
      <c r="G2" s="165"/>
      <c r="H2" s="166"/>
    </row>
    <row r="3" spans="2:8" x14ac:dyDescent="0.25">
      <c r="B3" s="83"/>
      <c r="C3" s="84"/>
      <c r="D3" s="84"/>
      <c r="E3" s="84"/>
      <c r="F3" s="84"/>
      <c r="G3" s="84"/>
      <c r="H3" s="85"/>
    </row>
    <row r="4" spans="2:8" ht="63" customHeight="1" x14ac:dyDescent="0.25">
      <c r="B4" s="167" t="s">
        <v>207</v>
      </c>
      <c r="C4" s="168"/>
      <c r="D4" s="168"/>
      <c r="E4" s="168"/>
      <c r="F4" s="168"/>
      <c r="G4" s="168"/>
      <c r="H4" s="169"/>
    </row>
    <row r="5" spans="2:8" ht="63" customHeight="1" x14ac:dyDescent="0.25">
      <c r="B5" s="170"/>
      <c r="C5" s="171"/>
      <c r="D5" s="171"/>
      <c r="E5" s="171"/>
      <c r="F5" s="171"/>
      <c r="G5" s="171"/>
      <c r="H5" s="172"/>
    </row>
    <row r="6" spans="2:8" ht="16.5" x14ac:dyDescent="0.25">
      <c r="B6" s="173" t="s">
        <v>162</v>
      </c>
      <c r="C6" s="174"/>
      <c r="D6" s="174"/>
      <c r="E6" s="174"/>
      <c r="F6" s="174"/>
      <c r="G6" s="174"/>
      <c r="H6" s="175"/>
    </row>
    <row r="7" spans="2:8" ht="95.25" customHeight="1" x14ac:dyDescent="0.25">
      <c r="B7" s="183" t="s">
        <v>167</v>
      </c>
      <c r="C7" s="184"/>
      <c r="D7" s="184"/>
      <c r="E7" s="184"/>
      <c r="F7" s="184"/>
      <c r="G7" s="184"/>
      <c r="H7" s="185"/>
    </row>
    <row r="8" spans="2:8" ht="16.5" x14ac:dyDescent="0.25">
      <c r="B8" s="119"/>
      <c r="C8" s="120"/>
      <c r="D8" s="120"/>
      <c r="E8" s="120"/>
      <c r="F8" s="120"/>
      <c r="G8" s="120"/>
      <c r="H8" s="121"/>
    </row>
    <row r="9" spans="2:8" ht="16.5" customHeight="1" x14ac:dyDescent="0.25">
      <c r="B9" s="176" t="s">
        <v>200</v>
      </c>
      <c r="C9" s="177"/>
      <c r="D9" s="177"/>
      <c r="E9" s="177"/>
      <c r="F9" s="177"/>
      <c r="G9" s="177"/>
      <c r="H9" s="178"/>
    </row>
    <row r="10" spans="2:8" ht="44.25" customHeight="1" x14ac:dyDescent="0.25">
      <c r="B10" s="176"/>
      <c r="C10" s="177"/>
      <c r="D10" s="177"/>
      <c r="E10" s="177"/>
      <c r="F10" s="177"/>
      <c r="G10" s="177"/>
      <c r="H10" s="178"/>
    </row>
    <row r="11" spans="2:8" ht="15.75" thickBot="1" x14ac:dyDescent="0.3">
      <c r="B11" s="108"/>
      <c r="C11" s="111"/>
      <c r="D11" s="116"/>
      <c r="E11" s="117"/>
      <c r="F11" s="117"/>
      <c r="G11" s="118"/>
      <c r="H11" s="112"/>
    </row>
    <row r="12" spans="2:8" ht="15.75" thickTop="1" x14ac:dyDescent="0.25">
      <c r="B12" s="108"/>
      <c r="C12" s="179" t="s">
        <v>163</v>
      </c>
      <c r="D12" s="180"/>
      <c r="E12" s="181" t="s">
        <v>201</v>
      </c>
      <c r="F12" s="182"/>
      <c r="G12" s="111"/>
      <c r="H12" s="112"/>
    </row>
    <row r="13" spans="2:8" ht="35.25" customHeight="1" x14ac:dyDescent="0.25">
      <c r="B13" s="108"/>
      <c r="C13" s="186" t="s">
        <v>194</v>
      </c>
      <c r="D13" s="187"/>
      <c r="E13" s="188" t="s">
        <v>199</v>
      </c>
      <c r="F13" s="189"/>
      <c r="G13" s="111"/>
      <c r="H13" s="112"/>
    </row>
    <row r="14" spans="2:8" ht="17.25" customHeight="1" x14ac:dyDescent="0.25">
      <c r="B14" s="108"/>
      <c r="C14" s="186" t="s">
        <v>195</v>
      </c>
      <c r="D14" s="187"/>
      <c r="E14" s="188" t="s">
        <v>197</v>
      </c>
      <c r="F14" s="189"/>
      <c r="G14" s="111"/>
      <c r="H14" s="112"/>
    </row>
    <row r="15" spans="2:8" ht="19.5" customHeight="1" x14ac:dyDescent="0.25">
      <c r="B15" s="108"/>
      <c r="C15" s="186" t="s">
        <v>196</v>
      </c>
      <c r="D15" s="187"/>
      <c r="E15" s="188" t="s">
        <v>198</v>
      </c>
      <c r="F15" s="189"/>
      <c r="G15" s="111"/>
      <c r="H15" s="112"/>
    </row>
    <row r="16" spans="2:8" ht="69.75" customHeight="1" x14ac:dyDescent="0.25">
      <c r="B16" s="108"/>
      <c r="C16" s="186" t="s">
        <v>165</v>
      </c>
      <c r="D16" s="187"/>
      <c r="E16" s="188" t="s">
        <v>166</v>
      </c>
      <c r="F16" s="189"/>
      <c r="G16" s="111"/>
      <c r="H16" s="112"/>
    </row>
    <row r="17" spans="2:8" ht="34.5" customHeight="1" x14ac:dyDescent="0.25">
      <c r="B17" s="108"/>
      <c r="C17" s="190" t="s">
        <v>2</v>
      </c>
      <c r="D17" s="191"/>
      <c r="E17" s="192" t="s">
        <v>208</v>
      </c>
      <c r="F17" s="193"/>
      <c r="G17" s="111"/>
      <c r="H17" s="112"/>
    </row>
    <row r="18" spans="2:8" ht="27.75" customHeight="1" x14ac:dyDescent="0.25">
      <c r="B18" s="108"/>
      <c r="C18" s="190" t="s">
        <v>3</v>
      </c>
      <c r="D18" s="191"/>
      <c r="E18" s="192" t="s">
        <v>209</v>
      </c>
      <c r="F18" s="193"/>
      <c r="G18" s="111"/>
      <c r="H18" s="112"/>
    </row>
    <row r="19" spans="2:8" ht="28.5" customHeight="1" x14ac:dyDescent="0.25">
      <c r="B19" s="108"/>
      <c r="C19" s="190" t="s">
        <v>41</v>
      </c>
      <c r="D19" s="191"/>
      <c r="E19" s="192" t="s">
        <v>210</v>
      </c>
      <c r="F19" s="193"/>
      <c r="G19" s="111"/>
      <c r="H19" s="112"/>
    </row>
    <row r="20" spans="2:8" ht="72.75" customHeight="1" x14ac:dyDescent="0.25">
      <c r="B20" s="108"/>
      <c r="C20" s="190" t="s">
        <v>1</v>
      </c>
      <c r="D20" s="191"/>
      <c r="E20" s="192" t="s">
        <v>211</v>
      </c>
      <c r="F20" s="193"/>
      <c r="G20" s="111"/>
      <c r="H20" s="112"/>
    </row>
    <row r="21" spans="2:8" ht="64.5" customHeight="1" x14ac:dyDescent="0.25">
      <c r="B21" s="108"/>
      <c r="C21" s="190" t="s">
        <v>49</v>
      </c>
      <c r="D21" s="191"/>
      <c r="E21" s="192" t="s">
        <v>169</v>
      </c>
      <c r="F21" s="193"/>
      <c r="G21" s="111"/>
      <c r="H21" s="112"/>
    </row>
    <row r="22" spans="2:8" ht="71.25" customHeight="1" x14ac:dyDescent="0.25">
      <c r="B22" s="108"/>
      <c r="C22" s="190" t="s">
        <v>168</v>
      </c>
      <c r="D22" s="191"/>
      <c r="E22" s="192" t="s">
        <v>170</v>
      </c>
      <c r="F22" s="193"/>
      <c r="G22" s="111"/>
      <c r="H22" s="112"/>
    </row>
    <row r="23" spans="2:8" ht="55.5" customHeight="1" x14ac:dyDescent="0.25">
      <c r="B23" s="108"/>
      <c r="C23" s="197" t="s">
        <v>171</v>
      </c>
      <c r="D23" s="198"/>
      <c r="E23" s="192" t="s">
        <v>172</v>
      </c>
      <c r="F23" s="193"/>
      <c r="G23" s="111"/>
      <c r="H23" s="112"/>
    </row>
    <row r="24" spans="2:8" ht="42" customHeight="1" x14ac:dyDescent="0.25">
      <c r="B24" s="108"/>
      <c r="C24" s="197" t="s">
        <v>47</v>
      </c>
      <c r="D24" s="198"/>
      <c r="E24" s="192" t="s">
        <v>173</v>
      </c>
      <c r="F24" s="193"/>
      <c r="G24" s="111"/>
      <c r="H24" s="112"/>
    </row>
    <row r="25" spans="2:8" ht="59.25" customHeight="1" x14ac:dyDescent="0.25">
      <c r="B25" s="108"/>
      <c r="C25" s="197" t="s">
        <v>161</v>
      </c>
      <c r="D25" s="198"/>
      <c r="E25" s="192" t="s">
        <v>174</v>
      </c>
      <c r="F25" s="193"/>
      <c r="G25" s="111"/>
      <c r="H25" s="112"/>
    </row>
    <row r="26" spans="2:8" ht="23.25" customHeight="1" x14ac:dyDescent="0.25">
      <c r="B26" s="108"/>
      <c r="C26" s="197" t="s">
        <v>12</v>
      </c>
      <c r="D26" s="198"/>
      <c r="E26" s="192" t="s">
        <v>175</v>
      </c>
      <c r="F26" s="193"/>
      <c r="G26" s="111"/>
      <c r="H26" s="112"/>
    </row>
    <row r="27" spans="2:8" ht="30.75" customHeight="1" x14ac:dyDescent="0.25">
      <c r="B27" s="108"/>
      <c r="C27" s="197" t="s">
        <v>179</v>
      </c>
      <c r="D27" s="198"/>
      <c r="E27" s="192" t="s">
        <v>176</v>
      </c>
      <c r="F27" s="193"/>
      <c r="G27" s="111"/>
      <c r="H27" s="112"/>
    </row>
    <row r="28" spans="2:8" ht="35.25" customHeight="1" x14ac:dyDescent="0.25">
      <c r="B28" s="108"/>
      <c r="C28" s="197" t="s">
        <v>180</v>
      </c>
      <c r="D28" s="198"/>
      <c r="E28" s="192" t="s">
        <v>177</v>
      </c>
      <c r="F28" s="193"/>
      <c r="G28" s="111"/>
      <c r="H28" s="112"/>
    </row>
    <row r="29" spans="2:8" ht="33" customHeight="1" x14ac:dyDescent="0.25">
      <c r="B29" s="108"/>
      <c r="C29" s="197" t="s">
        <v>180</v>
      </c>
      <c r="D29" s="198"/>
      <c r="E29" s="192" t="s">
        <v>177</v>
      </c>
      <c r="F29" s="193"/>
      <c r="G29" s="111"/>
      <c r="H29" s="112"/>
    </row>
    <row r="30" spans="2:8" ht="30" customHeight="1" x14ac:dyDescent="0.25">
      <c r="B30" s="108"/>
      <c r="C30" s="197" t="s">
        <v>181</v>
      </c>
      <c r="D30" s="198"/>
      <c r="E30" s="192" t="s">
        <v>178</v>
      </c>
      <c r="F30" s="193"/>
      <c r="G30" s="111"/>
      <c r="H30" s="112"/>
    </row>
    <row r="31" spans="2:8" ht="35.25" customHeight="1" x14ac:dyDescent="0.25">
      <c r="B31" s="108"/>
      <c r="C31" s="197" t="s">
        <v>182</v>
      </c>
      <c r="D31" s="198"/>
      <c r="E31" s="192" t="s">
        <v>183</v>
      </c>
      <c r="F31" s="193"/>
      <c r="G31" s="111"/>
      <c r="H31" s="112"/>
    </row>
    <row r="32" spans="2:8" ht="31.5" customHeight="1" x14ac:dyDescent="0.25">
      <c r="B32" s="108"/>
      <c r="C32" s="197" t="s">
        <v>184</v>
      </c>
      <c r="D32" s="198"/>
      <c r="E32" s="192" t="s">
        <v>185</v>
      </c>
      <c r="F32" s="193"/>
      <c r="G32" s="111"/>
      <c r="H32" s="112"/>
    </row>
    <row r="33" spans="2:8" ht="35.25" customHeight="1" x14ac:dyDescent="0.25">
      <c r="B33" s="108"/>
      <c r="C33" s="197" t="s">
        <v>186</v>
      </c>
      <c r="D33" s="198"/>
      <c r="E33" s="192" t="s">
        <v>187</v>
      </c>
      <c r="F33" s="193"/>
      <c r="G33" s="111"/>
      <c r="H33" s="112"/>
    </row>
    <row r="34" spans="2:8" ht="59.25" customHeight="1" x14ac:dyDescent="0.25">
      <c r="B34" s="108"/>
      <c r="C34" s="197" t="s">
        <v>188</v>
      </c>
      <c r="D34" s="198"/>
      <c r="E34" s="192" t="s">
        <v>189</v>
      </c>
      <c r="F34" s="193"/>
      <c r="G34" s="111"/>
      <c r="H34" s="112"/>
    </row>
    <row r="35" spans="2:8" ht="29.25" customHeight="1" x14ac:dyDescent="0.25">
      <c r="B35" s="108"/>
      <c r="C35" s="197" t="s">
        <v>29</v>
      </c>
      <c r="D35" s="198"/>
      <c r="E35" s="192" t="s">
        <v>190</v>
      </c>
      <c r="F35" s="193"/>
      <c r="G35" s="111"/>
      <c r="H35" s="112"/>
    </row>
    <row r="36" spans="2:8" ht="82.5" customHeight="1" x14ac:dyDescent="0.25">
      <c r="B36" s="108"/>
      <c r="C36" s="197" t="s">
        <v>192</v>
      </c>
      <c r="D36" s="198"/>
      <c r="E36" s="192" t="s">
        <v>191</v>
      </c>
      <c r="F36" s="193"/>
      <c r="G36" s="111"/>
      <c r="H36" s="112"/>
    </row>
    <row r="37" spans="2:8" ht="46.5" customHeight="1" x14ac:dyDescent="0.25">
      <c r="B37" s="108"/>
      <c r="C37" s="197" t="s">
        <v>38</v>
      </c>
      <c r="D37" s="198"/>
      <c r="E37" s="192" t="s">
        <v>193</v>
      </c>
      <c r="F37" s="193"/>
      <c r="G37" s="111"/>
      <c r="H37" s="112"/>
    </row>
    <row r="38" spans="2:8" ht="6.75" customHeight="1" thickBot="1" x14ac:dyDescent="0.3">
      <c r="B38" s="108"/>
      <c r="C38" s="199"/>
      <c r="D38" s="200"/>
      <c r="E38" s="201"/>
      <c r="F38" s="202"/>
      <c r="G38" s="111"/>
      <c r="H38" s="112"/>
    </row>
    <row r="39" spans="2:8" ht="15.75" thickTop="1" x14ac:dyDescent="0.25">
      <c r="B39" s="108"/>
      <c r="C39" s="109"/>
      <c r="D39" s="109"/>
      <c r="E39" s="110"/>
      <c r="F39" s="110"/>
      <c r="G39" s="111"/>
      <c r="H39" s="112"/>
    </row>
    <row r="40" spans="2:8" ht="21" customHeight="1" x14ac:dyDescent="0.25">
      <c r="B40" s="194" t="s">
        <v>202</v>
      </c>
      <c r="C40" s="195"/>
      <c r="D40" s="195"/>
      <c r="E40" s="195"/>
      <c r="F40" s="195"/>
      <c r="G40" s="195"/>
      <c r="H40" s="196"/>
    </row>
    <row r="41" spans="2:8" ht="20.25" customHeight="1" x14ac:dyDescent="0.25">
      <c r="B41" s="194" t="s">
        <v>203</v>
      </c>
      <c r="C41" s="195"/>
      <c r="D41" s="195"/>
      <c r="E41" s="195"/>
      <c r="F41" s="195"/>
      <c r="G41" s="195"/>
      <c r="H41" s="196"/>
    </row>
    <row r="42" spans="2:8" ht="20.25" customHeight="1" x14ac:dyDescent="0.25">
      <c r="B42" s="194" t="s">
        <v>204</v>
      </c>
      <c r="C42" s="195"/>
      <c r="D42" s="195"/>
      <c r="E42" s="195"/>
      <c r="F42" s="195"/>
      <c r="G42" s="195"/>
      <c r="H42" s="196"/>
    </row>
    <row r="43" spans="2:8" ht="20.25" customHeight="1" x14ac:dyDescent="0.25">
      <c r="B43" s="194" t="s">
        <v>205</v>
      </c>
      <c r="C43" s="195"/>
      <c r="D43" s="195"/>
      <c r="E43" s="195"/>
      <c r="F43" s="195"/>
      <c r="G43" s="195"/>
      <c r="H43" s="196"/>
    </row>
    <row r="44" spans="2:8" x14ac:dyDescent="0.25">
      <c r="B44" s="194" t="s">
        <v>206</v>
      </c>
      <c r="C44" s="195"/>
      <c r="D44" s="195"/>
      <c r="E44" s="195"/>
      <c r="F44" s="195"/>
      <c r="G44" s="195"/>
      <c r="H44" s="196"/>
    </row>
    <row r="45" spans="2:8" ht="15.75" thickBot="1" x14ac:dyDescent="0.3">
      <c r="B45" s="113"/>
      <c r="C45" s="114"/>
      <c r="D45" s="114"/>
      <c r="E45" s="114"/>
      <c r="F45" s="114"/>
      <c r="G45" s="114"/>
      <c r="H45" s="115"/>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72"/>
  <sheetViews>
    <sheetView tabSelected="1" topLeftCell="A4" zoomScaleNormal="100" workbookViewId="0">
      <pane xSplit="5" ySplit="6" topLeftCell="AE10" activePane="bottomRight" state="frozen"/>
      <selection activeCell="A4" sqref="A4"/>
      <selection pane="topRight" activeCell="F4" sqref="F4"/>
      <selection pane="bottomLeft" activeCell="A10" sqref="A10"/>
      <selection pane="bottomRight" activeCell="AG80" sqref="AG80"/>
    </sheetView>
  </sheetViews>
  <sheetFormatPr baseColWidth="10" defaultColWidth="11.42578125" defaultRowHeight="16.5" x14ac:dyDescent="0.3"/>
  <cols>
    <col min="1" max="1" width="4" style="2" bestFit="1" customWidth="1"/>
    <col min="2" max="2" width="13.7109375" style="2" customWidth="1"/>
    <col min="3" max="4" width="15.7109375" style="2" customWidth="1"/>
    <col min="5" max="5" width="15.7109375" style="1" customWidth="1"/>
    <col min="6" max="6" width="19" style="5" customWidth="1"/>
    <col min="7" max="7" width="17.7109375" style="1" customWidth="1"/>
    <col min="8" max="8" width="16.5703125" style="1" customWidth="1"/>
    <col min="9" max="9" width="6.42578125" style="1" bestFit="1" customWidth="1"/>
    <col min="10" max="10" width="27.42578125" style="1" bestFit="1" customWidth="1"/>
    <col min="11" max="11" width="30.42578125" style="1" customWidth="1"/>
    <col min="12" max="12" width="17.5703125" style="1" customWidth="1"/>
    <col min="13" max="13" width="6.42578125" style="1" bestFit="1" customWidth="1"/>
    <col min="14" max="14" width="16" style="1" customWidth="1"/>
    <col min="15" max="15" width="5.7109375" style="1" customWidth="1"/>
    <col min="16" max="16" width="31" style="1" customWidth="1"/>
    <col min="17" max="17" width="15.28515625" style="1" bestFit="1" customWidth="1"/>
    <col min="18" max="18" width="6.7109375" style="1" customWidth="1"/>
    <col min="19" max="19" width="5" style="1" customWidth="1"/>
    <col min="20" max="20" width="5.5703125" style="1" customWidth="1"/>
    <col min="21" max="21" width="7.28515625" style="1" customWidth="1"/>
    <col min="22" max="22" width="6.5703125" style="1" customWidth="1"/>
    <col min="23" max="23" width="7.5703125" style="1" customWidth="1"/>
    <col min="24" max="24" width="11.7109375" style="1" customWidth="1"/>
    <col min="25" max="25" width="8.5703125" style="1" customWidth="1"/>
    <col min="26" max="26" width="10.42578125" style="1" customWidth="1"/>
    <col min="27" max="27" width="9.42578125" style="1" customWidth="1"/>
    <col min="28" max="28" width="9.28515625" style="1" customWidth="1"/>
    <col min="29" max="29" width="8.42578125" style="1" customWidth="1"/>
    <col min="30" max="30" width="7.42578125" style="2" customWidth="1"/>
    <col min="31" max="31" width="28.7109375" style="1" customWidth="1"/>
    <col min="32" max="32" width="30.7109375" style="1" customWidth="1"/>
    <col min="33" max="33" width="17.7109375" style="1" customWidth="1"/>
    <col min="34" max="34" width="16.7109375" style="1" customWidth="1"/>
    <col min="35" max="35" width="14.7109375" style="1" customWidth="1"/>
    <col min="36" max="36" width="8.5703125" style="2" customWidth="1"/>
    <col min="37" max="37" width="13" style="2" customWidth="1"/>
    <col min="38" max="38" width="16.140625" style="1" customWidth="1"/>
    <col min="39" max="39" width="22.42578125" style="1" customWidth="1"/>
    <col min="40" max="40" width="46.7109375" style="1" customWidth="1"/>
    <col min="41" max="16384" width="11.42578125" style="1"/>
  </cols>
  <sheetData>
    <row r="1" spans="1:68" ht="16.5" customHeight="1" x14ac:dyDescent="0.3">
      <c r="A1" s="272"/>
      <c r="B1" s="272"/>
      <c r="C1" s="272"/>
      <c r="D1" s="272"/>
      <c r="E1" s="276" t="s">
        <v>224</v>
      </c>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8"/>
      <c r="AJ1" s="279" t="s">
        <v>225</v>
      </c>
      <c r="AK1" s="280"/>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row>
    <row r="2" spans="1:68" ht="98.1" customHeight="1" x14ac:dyDescent="0.3">
      <c r="A2" s="272"/>
      <c r="B2" s="272"/>
      <c r="C2" s="272"/>
      <c r="D2" s="272"/>
      <c r="E2" s="281" t="s">
        <v>226</v>
      </c>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3"/>
      <c r="AJ2" s="279" t="s">
        <v>227</v>
      </c>
      <c r="AK2" s="280"/>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row>
    <row r="3" spans="1:68" x14ac:dyDescent="0.3">
      <c r="A3" s="27"/>
      <c r="B3" s="28"/>
      <c r="C3" s="27"/>
      <c r="D3" s="27"/>
      <c r="E3" s="7"/>
      <c r="F3" s="26"/>
      <c r="G3" s="7"/>
      <c r="H3" s="7"/>
      <c r="I3" s="7"/>
      <c r="J3" s="7"/>
      <c r="K3" s="7"/>
      <c r="L3" s="7"/>
      <c r="M3" s="7"/>
      <c r="N3" s="7"/>
      <c r="O3" s="7"/>
      <c r="P3" s="7"/>
      <c r="Q3" s="7"/>
      <c r="R3" s="7"/>
      <c r="S3" s="7"/>
      <c r="T3" s="7"/>
      <c r="U3" s="7"/>
      <c r="V3" s="7"/>
      <c r="W3" s="7"/>
      <c r="X3" s="7"/>
      <c r="Y3" s="7"/>
      <c r="Z3" s="7"/>
      <c r="AA3" s="7"/>
      <c r="AB3" s="7"/>
      <c r="AC3" s="7"/>
      <c r="AD3" s="27"/>
      <c r="AE3" s="7"/>
      <c r="AG3" s="7"/>
      <c r="AH3" s="7"/>
      <c r="AI3" s="7"/>
      <c r="AJ3" s="27"/>
      <c r="AK3" s="2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row>
    <row r="4" spans="1:68" ht="24.95" customHeight="1" x14ac:dyDescent="0.3">
      <c r="A4" s="275" t="s">
        <v>42</v>
      </c>
      <c r="B4" s="275"/>
      <c r="C4" s="285" t="s">
        <v>216</v>
      </c>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row>
    <row r="5" spans="1:68" ht="24.95" customHeight="1" x14ac:dyDescent="0.3">
      <c r="A5" s="275" t="s">
        <v>129</v>
      </c>
      <c r="B5" s="275"/>
      <c r="C5" s="284" t="s">
        <v>214</v>
      </c>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row>
    <row r="6" spans="1:68" ht="24.95" customHeight="1" x14ac:dyDescent="0.3">
      <c r="A6" s="275" t="s">
        <v>43</v>
      </c>
      <c r="B6" s="275"/>
      <c r="C6" s="284" t="s">
        <v>215</v>
      </c>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ht="36" customHeight="1" x14ac:dyDescent="0.3">
      <c r="A7" s="245" t="s">
        <v>138</v>
      </c>
      <c r="B7" s="273"/>
      <c r="C7" s="273"/>
      <c r="D7" s="273"/>
      <c r="E7" s="273"/>
      <c r="F7" s="273"/>
      <c r="G7" s="274"/>
      <c r="H7" s="245" t="s">
        <v>139</v>
      </c>
      <c r="I7" s="273"/>
      <c r="J7" s="273"/>
      <c r="K7" s="273"/>
      <c r="L7" s="273"/>
      <c r="M7" s="273"/>
      <c r="N7" s="274"/>
      <c r="O7" s="245" t="s">
        <v>140</v>
      </c>
      <c r="P7" s="273"/>
      <c r="Q7" s="273"/>
      <c r="R7" s="273"/>
      <c r="S7" s="273"/>
      <c r="T7" s="273"/>
      <c r="U7" s="273"/>
      <c r="V7" s="273"/>
      <c r="W7" s="274"/>
      <c r="X7" s="245" t="s">
        <v>141</v>
      </c>
      <c r="Y7" s="273"/>
      <c r="Z7" s="273"/>
      <c r="AA7" s="273"/>
      <c r="AB7" s="273"/>
      <c r="AC7" s="273"/>
      <c r="AD7" s="274"/>
      <c r="AE7" s="245" t="s">
        <v>34</v>
      </c>
      <c r="AF7" s="273"/>
      <c r="AG7" s="273"/>
      <c r="AH7" s="273"/>
      <c r="AI7" s="273"/>
      <c r="AJ7" s="273"/>
      <c r="AK7" s="274"/>
      <c r="AL7" s="203" t="s">
        <v>265</v>
      </c>
      <c r="AM7" s="204"/>
      <c r="AN7" s="205"/>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ht="16.5" customHeight="1" x14ac:dyDescent="0.3">
      <c r="A8" s="286" t="s">
        <v>0</v>
      </c>
      <c r="B8" s="246" t="s">
        <v>2</v>
      </c>
      <c r="C8" s="247" t="s">
        <v>3</v>
      </c>
      <c r="D8" s="247" t="s">
        <v>41</v>
      </c>
      <c r="E8" s="247" t="s">
        <v>1</v>
      </c>
      <c r="F8" s="248" t="s">
        <v>49</v>
      </c>
      <c r="G8" s="247" t="s">
        <v>134</v>
      </c>
      <c r="H8" s="249" t="s">
        <v>33</v>
      </c>
      <c r="I8" s="244" t="s">
        <v>5</v>
      </c>
      <c r="J8" s="248" t="s">
        <v>86</v>
      </c>
      <c r="K8" s="248" t="s">
        <v>91</v>
      </c>
      <c r="L8" s="250" t="s">
        <v>44</v>
      </c>
      <c r="M8" s="244" t="s">
        <v>5</v>
      </c>
      <c r="N8" s="247" t="s">
        <v>47</v>
      </c>
      <c r="O8" s="288" t="s">
        <v>11</v>
      </c>
      <c r="P8" s="242" t="s">
        <v>161</v>
      </c>
      <c r="Q8" s="248" t="s">
        <v>12</v>
      </c>
      <c r="R8" s="242" t="s">
        <v>8</v>
      </c>
      <c r="S8" s="242"/>
      <c r="T8" s="242"/>
      <c r="U8" s="242"/>
      <c r="V8" s="242"/>
      <c r="W8" s="242"/>
      <c r="X8" s="243" t="s">
        <v>137</v>
      </c>
      <c r="Y8" s="243" t="s">
        <v>45</v>
      </c>
      <c r="Z8" s="243" t="s">
        <v>5</v>
      </c>
      <c r="AA8" s="243" t="s">
        <v>46</v>
      </c>
      <c r="AB8" s="243" t="s">
        <v>5</v>
      </c>
      <c r="AC8" s="243" t="s">
        <v>48</v>
      </c>
      <c r="AD8" s="288" t="s">
        <v>29</v>
      </c>
      <c r="AE8" s="242" t="s">
        <v>34</v>
      </c>
      <c r="AF8" s="242" t="s">
        <v>213</v>
      </c>
      <c r="AG8" s="242" t="s">
        <v>35</v>
      </c>
      <c r="AH8" s="242" t="s">
        <v>36</v>
      </c>
      <c r="AI8" s="242" t="s">
        <v>37</v>
      </c>
      <c r="AJ8" s="242" t="s">
        <v>230</v>
      </c>
      <c r="AK8" s="242" t="s">
        <v>38</v>
      </c>
      <c r="AL8" s="203" t="s">
        <v>266</v>
      </c>
      <c r="AM8" s="203" t="s">
        <v>267</v>
      </c>
      <c r="AN8" s="206" t="s">
        <v>268</v>
      </c>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4" customFormat="1" ht="76.5" customHeight="1" x14ac:dyDescent="0.25">
      <c r="A9" s="287"/>
      <c r="B9" s="246"/>
      <c r="C9" s="242"/>
      <c r="D9" s="242"/>
      <c r="E9" s="242"/>
      <c r="F9" s="247"/>
      <c r="G9" s="242"/>
      <c r="H9" s="247"/>
      <c r="I9" s="245"/>
      <c r="J9" s="247"/>
      <c r="K9" s="247"/>
      <c r="L9" s="245"/>
      <c r="M9" s="245"/>
      <c r="N9" s="242"/>
      <c r="O9" s="289"/>
      <c r="P9" s="242"/>
      <c r="Q9" s="247"/>
      <c r="R9" s="154" t="s">
        <v>13</v>
      </c>
      <c r="S9" s="154" t="s">
        <v>17</v>
      </c>
      <c r="T9" s="154" t="s">
        <v>28</v>
      </c>
      <c r="U9" s="154" t="s">
        <v>18</v>
      </c>
      <c r="V9" s="154" t="s">
        <v>21</v>
      </c>
      <c r="W9" s="154" t="s">
        <v>24</v>
      </c>
      <c r="X9" s="243"/>
      <c r="Y9" s="243"/>
      <c r="Z9" s="243"/>
      <c r="AA9" s="243"/>
      <c r="AB9" s="243"/>
      <c r="AC9" s="243"/>
      <c r="AD9" s="289"/>
      <c r="AE9" s="242"/>
      <c r="AF9" s="242"/>
      <c r="AG9" s="242"/>
      <c r="AH9" s="242"/>
      <c r="AI9" s="242"/>
      <c r="AJ9" s="242"/>
      <c r="AK9" s="242"/>
      <c r="AL9" s="203" t="s">
        <v>269</v>
      </c>
      <c r="AM9" s="203" t="s">
        <v>267</v>
      </c>
      <c r="AN9" s="206"/>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row>
    <row r="10" spans="1:68" s="3" customFormat="1" ht="130.5" customHeight="1" x14ac:dyDescent="0.25">
      <c r="A10" s="221">
        <v>1</v>
      </c>
      <c r="B10" s="212" t="s">
        <v>131</v>
      </c>
      <c r="C10" s="212" t="s">
        <v>270</v>
      </c>
      <c r="D10" s="212" t="s">
        <v>271</v>
      </c>
      <c r="E10" s="224" t="s">
        <v>249</v>
      </c>
      <c r="F10" s="212" t="s">
        <v>127</v>
      </c>
      <c r="G10" s="215">
        <v>12</v>
      </c>
      <c r="H10" s="218" t="str">
        <f>IF(G10&lt;=0,"",IF(G10&lt;=2,"Muy Baja",IF(G10&lt;=24,"Baja",IF(G10&lt;=500,"Media",IF(G10&lt;=5000,"Alta","Muy Alta")))))</f>
        <v>Baja</v>
      </c>
      <c r="I10" s="230">
        <f>IF(H10="","",IF(H10="Muy Baja",0.2,IF(H10="Baja",0.4,IF(H10="Media",0.6,IF(H10="Alta",0.8,IF(H10="Muy Alta",1,))))))</f>
        <v>0.4</v>
      </c>
      <c r="J10" s="233" t="s">
        <v>154</v>
      </c>
      <c r="K10" s="230" t="str">
        <f>IF(NOT(ISERROR(MATCH(J10,'Tabla Impacto'!$B$221:$B$223,0))),'Tabla Impacto'!$F$223&amp;"Por favor no seleccionar los criterios de impacto(Afectación Económica o presupuestal y Pérdida Reputacional)",J10)</f>
        <v xml:space="preserve">     El riesgo afecta la imagen de de la entidad con efecto publicitario sostenido a nivel de sector administrativo, nivel departamental o municipal</v>
      </c>
      <c r="L10" s="218" t="str">
        <f>IF(OR(K10='Tabla Impacto'!$C$11,K10='Tabla Impacto'!$D$11),"Leve",IF(OR(K10='Tabla Impacto'!$C$12,K10='Tabla Impacto'!$D$12),"Menor",IF(OR(K10='Tabla Impacto'!$C$13,K10='Tabla Impacto'!$D$13),"Moderado",IF(OR(K10='Tabla Impacto'!$C$14,K10='Tabla Impacto'!$D$14),"Mayor",IF(OR(K10='Tabla Impacto'!$C$15,K10='Tabla Impacto'!$D$15),"Catastrófico","")))))</f>
        <v>Mayor</v>
      </c>
      <c r="M10" s="230">
        <f>IF(L10="","",IF(L10="Leve",0.2,IF(L10="Menor",0.4,IF(L10="Moderado",0.6,IF(L10="Mayor",0.8,IF(L10="Catastrófico",1,))))))</f>
        <v>0.8</v>
      </c>
      <c r="N10" s="227"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6">
        <v>1</v>
      </c>
      <c r="P10" s="156" t="s">
        <v>250</v>
      </c>
      <c r="Q10" s="137" t="str">
        <f>IF(OR(R10="Preventivo",R10="Detectivo"),"Probabilidad",IF(R10="Correctivo","Impacto",""))</f>
        <v>Probabilidad</v>
      </c>
      <c r="R10" s="138" t="s">
        <v>14</v>
      </c>
      <c r="S10" s="138" t="s">
        <v>10</v>
      </c>
      <c r="T10" s="139" t="str">
        <f>IF(AND(R10="Preventivo",S10="Automático"),"50%",IF(AND(R10="Preventivo",S10="Manual"),"40%",IF(AND(R10="Detectivo",S10="Automático"),"40%",IF(AND(R10="Detectivo",S10="Manual"),"30%",IF(AND(R10="Correctivo",S10="Automático"),"35%",IF(AND(R10="Correctivo",S10="Manual"),"25%",""))))))</f>
        <v>50%</v>
      </c>
      <c r="U10" s="138" t="s">
        <v>19</v>
      </c>
      <c r="V10" s="138" t="s">
        <v>22</v>
      </c>
      <c r="W10" s="138" t="s">
        <v>118</v>
      </c>
      <c r="X10" s="140">
        <f>IFERROR(IF(Q10="Probabilidad",(I10-(+I10*T10)),IF(Q10="Impacto",I10,"")),"")</f>
        <v>0.2</v>
      </c>
      <c r="Y10" s="141" t="str">
        <f>IFERROR(IF(X10="","",IF(X10&lt;=0.2,"Muy Baja",IF(X10&lt;=0.4,"Baja",IF(X10&lt;=0.6,"Media",IF(X10&lt;=0.8,"Alta","Muy Alta"))))),"")</f>
        <v>Muy Baja</v>
      </c>
      <c r="Z10" s="142">
        <f>+X10</f>
        <v>0.2</v>
      </c>
      <c r="AA10" s="141" t="str">
        <f>IFERROR(IF(AB10="","",IF(AB10&lt;=0.2,"Leve",IF(AB10&lt;=0.4,"Menor",IF(AB10&lt;=0.6,"Moderado",IF(AB10&lt;=0.8,"Mayor","Catastrófico"))))),"")</f>
        <v>Mayor</v>
      </c>
      <c r="AB10" s="142">
        <f>IFERROR(IF(Q10="Impacto",(M10-(+M10*T10)),IF(Q10="Probabilidad",M10,"")),"")</f>
        <v>0.8</v>
      </c>
      <c r="AC10" s="143"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Alto</v>
      </c>
      <c r="AD10" s="144" t="s">
        <v>136</v>
      </c>
      <c r="AE10" s="145" t="s">
        <v>252</v>
      </c>
      <c r="AF10" s="145" t="s">
        <v>256</v>
      </c>
      <c r="AG10" s="145" t="s">
        <v>217</v>
      </c>
      <c r="AH10" s="146">
        <v>45292</v>
      </c>
      <c r="AI10" s="151" t="s">
        <v>236</v>
      </c>
      <c r="AJ10" s="145"/>
      <c r="AK10" s="147" t="s">
        <v>40</v>
      </c>
      <c r="AL10" s="160">
        <v>0</v>
      </c>
      <c r="AM10" s="162" t="s">
        <v>274</v>
      </c>
      <c r="AN10" s="162" t="s">
        <v>275</v>
      </c>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row>
    <row r="11" spans="1:68" ht="160.5" customHeight="1" x14ac:dyDescent="0.3">
      <c r="A11" s="222"/>
      <c r="B11" s="213"/>
      <c r="C11" s="213"/>
      <c r="D11" s="213"/>
      <c r="E11" s="225"/>
      <c r="F11" s="213"/>
      <c r="G11" s="216"/>
      <c r="H11" s="219"/>
      <c r="I11" s="231"/>
      <c r="J11" s="234"/>
      <c r="K11" s="231">
        <f ca="1">IF(NOT(ISERROR(MATCH(J11,_xlfn.ANCHORARRAY(E22),0))),I24&amp;"Por favor no seleccionar los criterios de impacto",J11)</f>
        <v>0</v>
      </c>
      <c r="L11" s="219"/>
      <c r="M11" s="231"/>
      <c r="N11" s="228"/>
      <c r="O11" s="6">
        <v>2</v>
      </c>
      <c r="P11" s="157" t="s">
        <v>251</v>
      </c>
      <c r="Q11" s="137" t="str">
        <f>IF(OR(R11="Preventivo",R11="Detectivo"),"Probabilidad",IF(R11="Correctivo","Impacto",""))</f>
        <v>Probabilidad</v>
      </c>
      <c r="R11" s="138" t="s">
        <v>14</v>
      </c>
      <c r="S11" s="138" t="s">
        <v>10</v>
      </c>
      <c r="T11" s="139" t="str">
        <f t="shared" ref="T11:T15" si="0">IF(AND(R11="Preventivo",S11="Automático"),"50%",IF(AND(R11="Preventivo",S11="Manual"),"40%",IF(AND(R11="Detectivo",S11="Automático"),"40%",IF(AND(R11="Detectivo",S11="Manual"),"30%",IF(AND(R11="Correctivo",S11="Automático"),"35%",IF(AND(R11="Correctivo",S11="Manual"),"25%",""))))))</f>
        <v>50%</v>
      </c>
      <c r="U11" s="138" t="s">
        <v>19</v>
      </c>
      <c r="V11" s="138" t="s">
        <v>22</v>
      </c>
      <c r="W11" s="138" t="s">
        <v>118</v>
      </c>
      <c r="X11" s="140">
        <f>IFERROR(IF(AND(Q10="Probabilidad",Q11="Probabilidad"),(Z10-(+Z10*T11)),IF(Q11="Probabilidad",(I10-(+I10*T11)),IF(Q11="Impacto",Z10,""))),"")</f>
        <v>0.1</v>
      </c>
      <c r="Y11" s="141" t="str">
        <f t="shared" ref="Y11:Y69" si="1">IFERROR(IF(X11="","",IF(X11&lt;=0.2,"Muy Baja",IF(X11&lt;=0.4,"Baja",IF(X11&lt;=0.6,"Media",IF(X11&lt;=0.8,"Alta","Muy Alta"))))),"")</f>
        <v>Muy Baja</v>
      </c>
      <c r="Z11" s="142">
        <f t="shared" ref="Z11:Z15" si="2">+X11</f>
        <v>0.1</v>
      </c>
      <c r="AA11" s="141" t="str">
        <f t="shared" ref="AA11:AA69" si="3">IFERROR(IF(AB11="","",IF(AB11&lt;=0.2,"Leve",IF(AB11&lt;=0.4,"Menor",IF(AB11&lt;=0.6,"Moderado",IF(AB11&lt;=0.8,"Mayor","Catastrófico"))))),"")</f>
        <v>Mayor</v>
      </c>
      <c r="AB11" s="142">
        <f>IFERROR(IF(AND(Q10="Impacto",Q11="Impacto"),(AB10-(+AB10*T11)),IF(Q11="Impacto",(M10-(+M10*T11)),IF(Q11="Probabilidad",AB10,""))),"")</f>
        <v>0.8</v>
      </c>
      <c r="AC11" s="143"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Alto</v>
      </c>
      <c r="AD11" s="144" t="s">
        <v>136</v>
      </c>
      <c r="AE11" s="145" t="s">
        <v>253</v>
      </c>
      <c r="AF11" s="145" t="s">
        <v>257</v>
      </c>
      <c r="AG11" s="145" t="s">
        <v>217</v>
      </c>
      <c r="AH11" s="146">
        <v>45292</v>
      </c>
      <c r="AI11" s="151">
        <v>45534</v>
      </c>
      <c r="AJ11" s="155"/>
      <c r="AK11" s="163" t="s">
        <v>40</v>
      </c>
      <c r="AL11" s="160">
        <v>1</v>
      </c>
      <c r="AM11" s="162" t="s">
        <v>276</v>
      </c>
      <c r="AN11" s="161" t="s">
        <v>277</v>
      </c>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ht="151.5" hidden="1" customHeight="1" x14ac:dyDescent="0.3">
      <c r="A12" s="222"/>
      <c r="B12" s="213"/>
      <c r="C12" s="213"/>
      <c r="D12" s="213"/>
      <c r="E12" s="225"/>
      <c r="F12" s="213"/>
      <c r="G12" s="216"/>
      <c r="H12" s="219"/>
      <c r="I12" s="231"/>
      <c r="J12" s="234"/>
      <c r="K12" s="231">
        <f ca="1">IF(NOT(ISERROR(MATCH(J12,_xlfn.ANCHORARRAY(E23),0))),I25&amp;"Por favor no seleccionar los criterios de impacto",J12)</f>
        <v>0</v>
      </c>
      <c r="L12" s="219"/>
      <c r="M12" s="231"/>
      <c r="N12" s="228"/>
      <c r="O12" s="6">
        <v>3</v>
      </c>
      <c r="P12" s="158"/>
      <c r="Q12" s="137"/>
      <c r="R12" s="138"/>
      <c r="S12" s="138"/>
      <c r="T12" s="139"/>
      <c r="U12" s="138"/>
      <c r="V12" s="138"/>
      <c r="W12" s="138"/>
      <c r="X12" s="140"/>
      <c r="Y12" s="128"/>
      <c r="Z12" s="129"/>
      <c r="AA12" s="141"/>
      <c r="AB12" s="142"/>
      <c r="AC12" s="143"/>
      <c r="AD12" s="144"/>
      <c r="AE12" s="145"/>
      <c r="AF12" s="145"/>
      <c r="AG12" s="145"/>
      <c r="AH12" s="146"/>
      <c r="AI12" s="151"/>
      <c r="AJ12" s="145"/>
      <c r="AK12" s="147"/>
      <c r="AL12" s="160"/>
      <c r="AM12" s="161"/>
      <c r="AN12" s="161"/>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ht="151.5" hidden="1" customHeight="1" x14ac:dyDescent="0.3">
      <c r="A13" s="222"/>
      <c r="B13" s="213"/>
      <c r="C13" s="213"/>
      <c r="D13" s="213"/>
      <c r="E13" s="225"/>
      <c r="F13" s="213"/>
      <c r="G13" s="216"/>
      <c r="H13" s="219"/>
      <c r="I13" s="231"/>
      <c r="J13" s="234"/>
      <c r="K13" s="231">
        <f ca="1">IF(NOT(ISERROR(MATCH(J13,_xlfn.ANCHORARRAY(E24),0))),I26&amp;"Por favor no seleccionar los criterios de impacto",J13)</f>
        <v>0</v>
      </c>
      <c r="L13" s="219"/>
      <c r="M13" s="231"/>
      <c r="N13" s="228"/>
      <c r="O13" s="122">
        <v>4</v>
      </c>
      <c r="P13" s="123"/>
      <c r="Q13" s="124" t="str">
        <f t="shared" ref="Q13:Q15" si="5">IF(OR(R13="Preventivo",R13="Detectivo"),"Probabilidad",IF(R13="Correctivo","Impacto",""))</f>
        <v/>
      </c>
      <c r="R13" s="125"/>
      <c r="S13" s="125"/>
      <c r="T13" s="126" t="str">
        <f t="shared" si="0"/>
        <v/>
      </c>
      <c r="U13" s="125"/>
      <c r="V13" s="125"/>
      <c r="W13" s="125"/>
      <c r="X13" s="127" t="str">
        <f>IFERROR(IF(AND(#REF!="Probabilidad",Q13="Probabilidad"),(Z12-(+Z12*T13)),IF(AND(#REF!="Impacto",Q13="Probabilidad"),(Z11-(+Z11*T13)),IF(Q13="Impacto",Z12,""))),"")</f>
        <v/>
      </c>
      <c r="Y13" s="128" t="str">
        <f t="shared" si="1"/>
        <v/>
      </c>
      <c r="Z13" s="129" t="str">
        <f t="shared" si="2"/>
        <v/>
      </c>
      <c r="AA13" s="128" t="str">
        <f t="shared" si="3"/>
        <v/>
      </c>
      <c r="AB13" s="129" t="str">
        <f>IFERROR(IF(AND(#REF!="Impacto",Q13="Impacto"),(AB12-(+AB12*T13)),IF(AND(#REF!="Probabilidad",Q13="Impacto"),(AB11-(+AB11*T13)),IF(Q13="Probabilidad",AB12,""))),"")</f>
        <v/>
      </c>
      <c r="AC13" s="130"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44"/>
      <c r="AE13" s="131"/>
      <c r="AF13" s="145" t="s">
        <v>223</v>
      </c>
      <c r="AG13" s="131"/>
      <c r="AH13" s="133"/>
      <c r="AI13" s="133"/>
      <c r="AJ13" s="145"/>
      <c r="AK13" s="147"/>
      <c r="AL13" s="160"/>
      <c r="AM13" s="161"/>
      <c r="AN13" s="161"/>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ht="151.5" hidden="1" customHeight="1" x14ac:dyDescent="0.3">
      <c r="A14" s="222"/>
      <c r="B14" s="213"/>
      <c r="C14" s="213"/>
      <c r="D14" s="213"/>
      <c r="E14" s="225"/>
      <c r="F14" s="213"/>
      <c r="G14" s="216"/>
      <c r="H14" s="219"/>
      <c r="I14" s="231"/>
      <c r="J14" s="234"/>
      <c r="K14" s="231">
        <f ca="1">IF(NOT(ISERROR(MATCH(J14,_xlfn.ANCHORARRAY(E25),0))),I27&amp;"Por favor no seleccionar los criterios de impacto",J14)</f>
        <v>0</v>
      </c>
      <c r="L14" s="219"/>
      <c r="M14" s="231"/>
      <c r="N14" s="228"/>
      <c r="O14" s="122">
        <v>5</v>
      </c>
      <c r="P14" s="123"/>
      <c r="Q14" s="124" t="str">
        <f t="shared" si="5"/>
        <v/>
      </c>
      <c r="R14" s="125"/>
      <c r="S14" s="125"/>
      <c r="T14" s="126" t="str">
        <f t="shared" si="0"/>
        <v/>
      </c>
      <c r="U14" s="125"/>
      <c r="V14" s="125"/>
      <c r="W14" s="125"/>
      <c r="X14" s="127" t="str">
        <f t="shared" ref="X14:X15" si="6">IFERROR(IF(AND(Q13="Probabilidad",Q14="Probabilidad"),(Z13-(+Z13*T14)),IF(AND(Q13="Impacto",Q14="Probabilidad"),(Z12-(+Z12*T14)),IF(Q14="Impacto",Z13,""))),"")</f>
        <v/>
      </c>
      <c r="Y14" s="128" t="str">
        <f t="shared" si="1"/>
        <v/>
      </c>
      <c r="Z14" s="129" t="str">
        <f t="shared" si="2"/>
        <v/>
      </c>
      <c r="AA14" s="128" t="str">
        <f t="shared" si="3"/>
        <v/>
      </c>
      <c r="AB14" s="129" t="str">
        <f t="shared" ref="AB14:AB15" si="7">IFERROR(IF(AND(Q13="Impacto",Q14="Impacto"),(AB13-(+AB13*T14)),IF(AND(Q13="Probabilidad",Q14="Impacto"),(AB12-(+AB12*T14)),IF(Q14="Probabilidad",AB13,""))),"")</f>
        <v/>
      </c>
      <c r="AC14" s="130" t="str">
        <f t="shared" si="4"/>
        <v/>
      </c>
      <c r="AD14" s="144"/>
      <c r="AE14" s="131"/>
      <c r="AF14" s="145" t="s">
        <v>223</v>
      </c>
      <c r="AG14" s="131"/>
      <c r="AH14" s="133"/>
      <c r="AI14" s="133"/>
      <c r="AJ14" s="145"/>
      <c r="AK14" s="147"/>
      <c r="AL14" s="160"/>
      <c r="AM14" s="161"/>
      <c r="AN14" s="161"/>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ht="14.65" hidden="1" customHeight="1" x14ac:dyDescent="0.3">
      <c r="A15" s="223"/>
      <c r="B15" s="214"/>
      <c r="C15" s="214"/>
      <c r="D15" s="214"/>
      <c r="E15" s="226"/>
      <c r="F15" s="214"/>
      <c r="G15" s="217"/>
      <c r="H15" s="220"/>
      <c r="I15" s="232"/>
      <c r="J15" s="235"/>
      <c r="K15" s="232">
        <f ca="1">IF(NOT(ISERROR(MATCH(J15,_xlfn.ANCHORARRAY(E26),0))),I28&amp;"Por favor no seleccionar los criterios de impacto",J15)</f>
        <v>0</v>
      </c>
      <c r="L15" s="220"/>
      <c r="M15" s="232"/>
      <c r="N15" s="229"/>
      <c r="O15" s="122">
        <v>6</v>
      </c>
      <c r="P15" s="123"/>
      <c r="Q15" s="124" t="str">
        <f t="shared" si="5"/>
        <v/>
      </c>
      <c r="R15" s="125"/>
      <c r="S15" s="125"/>
      <c r="T15" s="126" t="str">
        <f t="shared" si="0"/>
        <v/>
      </c>
      <c r="U15" s="125"/>
      <c r="V15" s="125"/>
      <c r="W15" s="125"/>
      <c r="X15" s="127" t="str">
        <f t="shared" si="6"/>
        <v/>
      </c>
      <c r="Y15" s="128" t="str">
        <f t="shared" si="1"/>
        <v/>
      </c>
      <c r="Z15" s="129" t="str">
        <f t="shared" si="2"/>
        <v/>
      </c>
      <c r="AA15" s="128" t="str">
        <f t="shared" si="3"/>
        <v/>
      </c>
      <c r="AB15" s="129" t="str">
        <f t="shared" si="7"/>
        <v/>
      </c>
      <c r="AC15" s="130" t="str">
        <f t="shared" si="4"/>
        <v/>
      </c>
      <c r="AD15" s="144"/>
      <c r="AE15" s="131"/>
      <c r="AF15" s="145" t="s">
        <v>223</v>
      </c>
      <c r="AG15" s="131"/>
      <c r="AH15" s="133"/>
      <c r="AI15" s="133"/>
      <c r="AJ15" s="145"/>
      <c r="AK15" s="147"/>
      <c r="AL15" s="160"/>
      <c r="AM15" s="161"/>
      <c r="AN15" s="161"/>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ht="171.75" customHeight="1" x14ac:dyDescent="0.3">
      <c r="A16" s="239">
        <v>2</v>
      </c>
      <c r="B16" s="212" t="s">
        <v>133</v>
      </c>
      <c r="C16" s="212" t="s">
        <v>244</v>
      </c>
      <c r="D16" s="212" t="s">
        <v>231</v>
      </c>
      <c r="E16" s="224" t="s">
        <v>237</v>
      </c>
      <c r="F16" s="212" t="s">
        <v>122</v>
      </c>
      <c r="G16" s="215">
        <v>1257</v>
      </c>
      <c r="H16" s="218" t="str">
        <f>IF(G16&lt;=0,"",IF(G16&lt;=2,"Muy Baja",IF(G16&lt;=24,"Baja",IF(G16&lt;=500,"Media",IF(G16&lt;=5000,"Alta","Muy Alta")))))</f>
        <v>Alta</v>
      </c>
      <c r="I16" s="230">
        <f>IF(H16="","",IF(H16="Muy Baja",0.2,IF(H16="Baja",0.4,IF(H16="Media",0.6,IF(H16="Alta",0.8,IF(H16="Muy Alta",1,))))))</f>
        <v>0.8</v>
      </c>
      <c r="J16" s="233" t="s">
        <v>154</v>
      </c>
      <c r="K16" s="236" t="str">
        <f>IF(NOT(ISERROR(MATCH(J16,'Tabla Impacto'!$B$221:$B$223,0))),'Tabla Impacto'!$F$223&amp;"Por favor no seleccionar los criterios de impacto(Afectación Económica o presupuestal y Pérdida Reputacional)",J16)</f>
        <v xml:space="preserve">     El riesgo afecta la imagen de de la entidad con efecto publicitario sostenido a nivel de sector administrativo, nivel departamental o municipal</v>
      </c>
      <c r="L16" s="218" t="str">
        <f>IF(OR(K16='Tabla Impacto'!$C$11,K16='Tabla Impacto'!$D$11),"Leve",IF(OR(K16='Tabla Impacto'!$C$12,K16='Tabla Impacto'!$D$12),"Menor",IF(OR(K16='Tabla Impacto'!$C$13,K16='Tabla Impacto'!$D$13),"Moderado",IF(OR(K16='Tabla Impacto'!$C$14,K16='Tabla Impacto'!$D$14),"Mayor",IF(OR(K16='Tabla Impacto'!$C$15,K16='Tabla Impacto'!$D$15),"Catastrófico","")))))</f>
        <v>Mayor</v>
      </c>
      <c r="M16" s="230">
        <f>IF(L16="","",IF(L16="Leve",0.2,IF(L16="Menor",0.4,IF(L16="Moderado",0.6,IF(L16="Mayor",0.8,IF(L16="Catastrófico",1,))))))</f>
        <v>0.8</v>
      </c>
      <c r="N16" s="227"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Alto</v>
      </c>
      <c r="O16" s="6">
        <v>1</v>
      </c>
      <c r="P16" s="152" t="s">
        <v>245</v>
      </c>
      <c r="Q16" s="137" t="str">
        <f>IF(OR(R16="Preventivo",R16="Detectivo"),"Probabilidad",IF(R16="Correctivo","Impacto",""))</f>
        <v>Probabilidad</v>
      </c>
      <c r="R16" s="138" t="s">
        <v>14</v>
      </c>
      <c r="S16" s="138" t="s">
        <v>10</v>
      </c>
      <c r="T16" s="139" t="str">
        <f>IF(AND(R16="Preventivo",S16="Automático"),"50%",IF(AND(R16="Preventivo",S16="Manual"),"40%",IF(AND(R16="Detectivo",S16="Automático"),"40%",IF(AND(R16="Detectivo",S16="Manual"),"30%",IF(AND(R16="Correctivo",S16="Automático"),"35%",IF(AND(R16="Correctivo",S16="Manual"),"25%",""))))))</f>
        <v>50%</v>
      </c>
      <c r="U16" s="138" t="s">
        <v>19</v>
      </c>
      <c r="V16" s="138" t="s">
        <v>22</v>
      </c>
      <c r="W16" s="138" t="s">
        <v>118</v>
      </c>
      <c r="X16" s="140">
        <f>IFERROR(IF(Q16="Probabilidad",(I16-(+I16*T16)),IF(Q16="Impacto",I16,"")),"")</f>
        <v>0.4</v>
      </c>
      <c r="Y16" s="141" t="str">
        <f>IFERROR(IF(X16="","",IF(X16&lt;=0.2,"Muy Baja",IF(X16&lt;=0.4,"Baja",IF(X16&lt;=0.6,"Media",IF(X16&lt;=0.8,"Alta","Muy Alta"))))),"")</f>
        <v>Baja</v>
      </c>
      <c r="Z16" s="142">
        <f>+X16</f>
        <v>0.4</v>
      </c>
      <c r="AA16" s="141" t="str">
        <f>IFERROR(IF(AB16="","",IF(AB16&lt;=0.2,"Leve",IF(AB16&lt;=0.4,"Menor",IF(AB16&lt;=0.6,"Moderado",IF(AB16&lt;=0.8,"Mayor","Catastrófico"))))),"")</f>
        <v>Mayor</v>
      </c>
      <c r="AB16" s="142">
        <f>IFERROR(IF(Q16="Impacto",(M16-(+M16*T16)),IF(Q16="Probabilidad",M16,"")),"")</f>
        <v>0.8</v>
      </c>
      <c r="AC16" s="143"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Alto</v>
      </c>
      <c r="AD16" s="144" t="s">
        <v>135</v>
      </c>
      <c r="AE16" s="145" t="s">
        <v>247</v>
      </c>
      <c r="AF16" s="145" t="s">
        <v>258</v>
      </c>
      <c r="AG16" s="145" t="s">
        <v>217</v>
      </c>
      <c r="AH16" s="146">
        <v>45292</v>
      </c>
      <c r="AI16" s="151" t="s">
        <v>236</v>
      </c>
      <c r="AJ16" s="145"/>
      <c r="AK16" s="147" t="s">
        <v>40</v>
      </c>
      <c r="AL16" s="160">
        <v>0</v>
      </c>
      <c r="AM16" s="162" t="s">
        <v>278</v>
      </c>
      <c r="AN16" s="161" t="s">
        <v>279</v>
      </c>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ht="146.25" customHeight="1" x14ac:dyDescent="0.3">
      <c r="A17" s="240"/>
      <c r="B17" s="213"/>
      <c r="C17" s="213"/>
      <c r="D17" s="213"/>
      <c r="E17" s="225"/>
      <c r="F17" s="213"/>
      <c r="G17" s="216"/>
      <c r="H17" s="219"/>
      <c r="I17" s="231"/>
      <c r="J17" s="234"/>
      <c r="K17" s="237">
        <f ca="1">IF(NOT(ISERROR(MATCH(J17,_xlfn.ANCHORARRAY(E28),0))),I30&amp;"Por favor no seleccionar los criterios de impacto",J17)</f>
        <v>0</v>
      </c>
      <c r="L17" s="219"/>
      <c r="M17" s="231"/>
      <c r="N17" s="228"/>
      <c r="O17" s="6">
        <v>2</v>
      </c>
      <c r="P17" s="149" t="s">
        <v>246</v>
      </c>
      <c r="Q17" s="137" t="str">
        <f>IF(OR(R17="Preventivo",R17="Detectivo"),"Probabilidad",IF(R17="Correctivo","Impacto",""))</f>
        <v>Probabilidad</v>
      </c>
      <c r="R17" s="138" t="s">
        <v>14</v>
      </c>
      <c r="S17" s="138" t="s">
        <v>10</v>
      </c>
      <c r="T17" s="139" t="str">
        <f t="shared" ref="T17:T21" si="8">IF(AND(R17="Preventivo",S17="Automático"),"50%",IF(AND(R17="Preventivo",S17="Manual"),"40%",IF(AND(R17="Detectivo",S17="Automático"),"40%",IF(AND(R17="Detectivo",S17="Manual"),"30%",IF(AND(R17="Correctivo",S17="Automático"),"35%",IF(AND(R17="Correctivo",S17="Manual"),"25%",""))))))</f>
        <v>50%</v>
      </c>
      <c r="U17" s="138" t="s">
        <v>19</v>
      </c>
      <c r="V17" s="138" t="s">
        <v>22</v>
      </c>
      <c r="W17" s="138" t="s">
        <v>118</v>
      </c>
      <c r="X17" s="140">
        <f>IFERROR(IF(AND(Q16="Probabilidad",Q17="Probabilidad"),(Z16-(+Z16*T17)),IF(Q17="Probabilidad",(I16-(+I16*T17)),IF(Q17="Impacto",Z16,""))),"")</f>
        <v>0.2</v>
      </c>
      <c r="Y17" s="141" t="str">
        <f t="shared" si="1"/>
        <v>Muy Baja</v>
      </c>
      <c r="Z17" s="142">
        <f t="shared" ref="Z17:Z21" si="9">+X17</f>
        <v>0.2</v>
      </c>
      <c r="AA17" s="141" t="str">
        <f t="shared" si="3"/>
        <v>Mayor</v>
      </c>
      <c r="AB17" s="142">
        <f>IFERROR(IF(AND(Q16="Impacto",Q17="Impacto"),(AB16-(+AB16*T17)),IF(Q17="Impacto",(M16-(+M16*T17)),IF(Q17="Probabilidad",AB16,""))),"")</f>
        <v>0.8</v>
      </c>
      <c r="AC17" s="143"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Alto</v>
      </c>
      <c r="AD17" s="144" t="s">
        <v>135</v>
      </c>
      <c r="AE17" s="145" t="s">
        <v>248</v>
      </c>
      <c r="AF17" s="145" t="s">
        <v>259</v>
      </c>
      <c r="AG17" s="145" t="s">
        <v>217</v>
      </c>
      <c r="AH17" s="146">
        <v>45292</v>
      </c>
      <c r="AI17" s="151" t="s">
        <v>236</v>
      </c>
      <c r="AJ17" s="145"/>
      <c r="AK17" s="147" t="s">
        <v>40</v>
      </c>
      <c r="AL17" s="160">
        <v>1</v>
      </c>
      <c r="AM17" s="161" t="s">
        <v>280</v>
      </c>
      <c r="AN17" s="161" t="s">
        <v>281</v>
      </c>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ht="151.5" hidden="1" customHeight="1" x14ac:dyDescent="0.3">
      <c r="A18" s="240"/>
      <c r="B18" s="213"/>
      <c r="C18" s="213"/>
      <c r="D18" s="213"/>
      <c r="E18" s="225"/>
      <c r="F18" s="213"/>
      <c r="G18" s="216"/>
      <c r="H18" s="219"/>
      <c r="I18" s="231"/>
      <c r="J18" s="234"/>
      <c r="K18" s="237">
        <f ca="1">IF(NOT(ISERROR(MATCH(J18,_xlfn.ANCHORARRAY(E29),0))),I31&amp;"Por favor no seleccionar los criterios de impacto",J18)</f>
        <v>0</v>
      </c>
      <c r="L18" s="219"/>
      <c r="M18" s="231"/>
      <c r="N18" s="228"/>
      <c r="O18" s="6">
        <v>3</v>
      </c>
      <c r="P18" s="149"/>
      <c r="Q18" s="137" t="str">
        <f>IF(OR(R18="Preventivo",R18="Detectivo"),"Probabilidad",IF(R18="Correctivo","Impacto",""))</f>
        <v>Probabilidad</v>
      </c>
      <c r="R18" s="138" t="s">
        <v>14</v>
      </c>
      <c r="S18" s="138" t="s">
        <v>10</v>
      </c>
      <c r="T18" s="139" t="str">
        <f t="shared" si="8"/>
        <v>50%</v>
      </c>
      <c r="U18" s="138" t="s">
        <v>19</v>
      </c>
      <c r="V18" s="138" t="s">
        <v>22</v>
      </c>
      <c r="W18" s="138" t="s">
        <v>118</v>
      </c>
      <c r="X18" s="140">
        <f>IFERROR(IF(AND(Q17="Probabilidad",Q18="Probabilidad"),(Z17-(+Z17*T18)),IF(AND(Q17="Impacto",Q18="Probabilidad"),(Z16-(+Z16*T18)),IF(Q18="Impacto",Z17,""))),"")</f>
        <v>0.1</v>
      </c>
      <c r="Y18" s="141" t="str">
        <f t="shared" si="1"/>
        <v>Muy Baja</v>
      </c>
      <c r="Z18" s="142">
        <f t="shared" si="9"/>
        <v>0.1</v>
      </c>
      <c r="AA18" s="141" t="str">
        <f t="shared" si="3"/>
        <v>Mayor</v>
      </c>
      <c r="AB18" s="142">
        <f>IFERROR(IF(AND(Q17="Impacto",Q18="Impacto"),(AB17-(+AB17*T18)),IF(AND(Q17="Probabilidad",Q18="Impacto"),(AB16-(+AB16*T18)),IF(Q18="Probabilidad",AB17,""))),"")</f>
        <v>0.8</v>
      </c>
      <c r="AC18" s="143" t="str">
        <f t="shared" si="10"/>
        <v>Alto</v>
      </c>
      <c r="AD18" s="144"/>
      <c r="AE18" s="145"/>
      <c r="AF18" s="145" t="s">
        <v>223</v>
      </c>
      <c r="AG18" s="145" t="s">
        <v>217</v>
      </c>
      <c r="AH18" s="146">
        <v>44927</v>
      </c>
      <c r="AI18" s="146">
        <v>45291</v>
      </c>
      <c r="AJ18" s="145"/>
      <c r="AK18" s="147"/>
      <c r="AL18" s="160"/>
      <c r="AM18" s="161"/>
      <c r="AN18" s="161"/>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ht="151.5" hidden="1" customHeight="1" x14ac:dyDescent="0.3">
      <c r="A19" s="240"/>
      <c r="B19" s="213"/>
      <c r="C19" s="213"/>
      <c r="D19" s="213"/>
      <c r="E19" s="225"/>
      <c r="F19" s="213"/>
      <c r="G19" s="216"/>
      <c r="H19" s="219"/>
      <c r="I19" s="231"/>
      <c r="J19" s="234"/>
      <c r="K19" s="237">
        <f ca="1">IF(NOT(ISERROR(MATCH(J19,_xlfn.ANCHORARRAY(E30),0))),I32&amp;"Por favor no seleccionar los criterios de impacto",J19)</f>
        <v>0</v>
      </c>
      <c r="L19" s="219"/>
      <c r="M19" s="231"/>
      <c r="N19" s="228"/>
      <c r="O19" s="6">
        <v>4</v>
      </c>
      <c r="P19" s="149"/>
      <c r="Q19" s="137" t="str">
        <f t="shared" ref="Q19:Q21" si="11">IF(OR(R19="Preventivo",R19="Detectivo"),"Probabilidad",IF(R19="Correctivo","Impacto",""))</f>
        <v/>
      </c>
      <c r="R19" s="125"/>
      <c r="S19" s="125"/>
      <c r="T19" s="126" t="str">
        <f t="shared" si="8"/>
        <v/>
      </c>
      <c r="U19" s="125"/>
      <c r="V19" s="125"/>
      <c r="W19" s="125"/>
      <c r="X19" s="127" t="str">
        <f t="shared" ref="X19:X21" si="12">IFERROR(IF(AND(Q18="Probabilidad",Q19="Probabilidad"),(Z18-(+Z18*T19)),IF(AND(Q18="Impacto",Q19="Probabilidad"),(Z17-(+Z17*T19)),IF(Q19="Impacto",Z18,""))),"")</f>
        <v/>
      </c>
      <c r="Y19" s="128" t="str">
        <f t="shared" si="1"/>
        <v/>
      </c>
      <c r="Z19" s="129" t="str">
        <f t="shared" si="9"/>
        <v/>
      </c>
      <c r="AA19" s="128" t="str">
        <f t="shared" si="3"/>
        <v/>
      </c>
      <c r="AB19" s="129" t="str">
        <f t="shared" ref="AB19:AB21" si="13">IFERROR(IF(AND(Q18="Impacto",Q19="Impacto"),(AB18-(+AB18*T19)),IF(AND(Q18="Probabilidad",Q19="Impacto"),(AB17-(+AB17*T19)),IF(Q19="Probabilidad",AB18,""))),"")</f>
        <v/>
      </c>
      <c r="AC19" s="130"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44"/>
      <c r="AE19" s="131"/>
      <c r="AF19" s="145" t="s">
        <v>223</v>
      </c>
      <c r="AG19" s="131" t="s">
        <v>212</v>
      </c>
      <c r="AH19" s="133"/>
      <c r="AI19" s="133"/>
      <c r="AJ19" s="145"/>
      <c r="AK19" s="147"/>
      <c r="AL19" s="160"/>
      <c r="AM19" s="161"/>
      <c r="AN19" s="161"/>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ht="151.5" hidden="1" customHeight="1" x14ac:dyDescent="0.3">
      <c r="A20" s="240"/>
      <c r="B20" s="213"/>
      <c r="C20" s="213"/>
      <c r="D20" s="213"/>
      <c r="E20" s="225"/>
      <c r="F20" s="213"/>
      <c r="G20" s="216"/>
      <c r="H20" s="219"/>
      <c r="I20" s="231"/>
      <c r="J20" s="234"/>
      <c r="K20" s="237">
        <f ca="1">IF(NOT(ISERROR(MATCH(J20,_xlfn.ANCHORARRAY(E31),0))),I33&amp;"Por favor no seleccionar los criterios de impacto",J20)</f>
        <v>0</v>
      </c>
      <c r="L20" s="219"/>
      <c r="M20" s="231"/>
      <c r="N20" s="228"/>
      <c r="O20" s="6">
        <v>5</v>
      </c>
      <c r="P20" s="149"/>
      <c r="Q20" s="137" t="str">
        <f t="shared" si="11"/>
        <v/>
      </c>
      <c r="R20" s="125"/>
      <c r="S20" s="125"/>
      <c r="T20" s="126" t="str">
        <f t="shared" si="8"/>
        <v/>
      </c>
      <c r="U20" s="125"/>
      <c r="V20" s="125"/>
      <c r="W20" s="125"/>
      <c r="X20" s="127" t="str">
        <f t="shared" si="12"/>
        <v/>
      </c>
      <c r="Y20" s="128" t="str">
        <f t="shared" si="1"/>
        <v/>
      </c>
      <c r="Z20" s="129" t="str">
        <f t="shared" si="9"/>
        <v/>
      </c>
      <c r="AA20" s="128" t="str">
        <f t="shared" si="3"/>
        <v/>
      </c>
      <c r="AB20" s="129" t="str">
        <f t="shared" si="13"/>
        <v/>
      </c>
      <c r="AC20" s="130"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44"/>
      <c r="AE20" s="131"/>
      <c r="AF20" s="145" t="s">
        <v>223</v>
      </c>
      <c r="AG20" s="131" t="s">
        <v>212</v>
      </c>
      <c r="AH20" s="133"/>
      <c r="AI20" s="133"/>
      <c r="AJ20" s="145"/>
      <c r="AK20" s="147"/>
      <c r="AL20" s="160"/>
      <c r="AM20" s="161"/>
      <c r="AN20" s="161"/>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ht="13.9" hidden="1" customHeight="1" x14ac:dyDescent="0.3">
      <c r="A21" s="241"/>
      <c r="B21" s="214"/>
      <c r="C21" s="214"/>
      <c r="D21" s="214"/>
      <c r="E21" s="226"/>
      <c r="F21" s="214"/>
      <c r="G21" s="217"/>
      <c r="H21" s="220"/>
      <c r="I21" s="232"/>
      <c r="J21" s="235"/>
      <c r="K21" s="238">
        <f ca="1">IF(NOT(ISERROR(MATCH(J21,_xlfn.ANCHORARRAY(E32),0))),I34&amp;"Por favor no seleccionar los criterios de impacto",J21)</f>
        <v>0</v>
      </c>
      <c r="L21" s="220"/>
      <c r="M21" s="232"/>
      <c r="N21" s="229"/>
      <c r="O21" s="6">
        <v>6</v>
      </c>
      <c r="P21" s="153"/>
      <c r="Q21" s="137" t="str">
        <f t="shared" si="11"/>
        <v/>
      </c>
      <c r="R21" s="125"/>
      <c r="S21" s="125"/>
      <c r="T21" s="126" t="str">
        <f t="shared" si="8"/>
        <v/>
      </c>
      <c r="U21" s="125"/>
      <c r="V21" s="125"/>
      <c r="W21" s="125"/>
      <c r="X21" s="127" t="str">
        <f t="shared" si="12"/>
        <v/>
      </c>
      <c r="Y21" s="128" t="str">
        <f t="shared" si="1"/>
        <v/>
      </c>
      <c r="Z21" s="129" t="str">
        <f t="shared" si="9"/>
        <v/>
      </c>
      <c r="AA21" s="128" t="str">
        <f t="shared" si="3"/>
        <v/>
      </c>
      <c r="AB21" s="129" t="str">
        <f t="shared" si="13"/>
        <v/>
      </c>
      <c r="AC21" s="130" t="str">
        <f t="shared" si="14"/>
        <v/>
      </c>
      <c r="AD21" s="144"/>
      <c r="AE21" s="131"/>
      <c r="AF21" s="145" t="s">
        <v>223</v>
      </c>
      <c r="AG21" s="131" t="s">
        <v>212</v>
      </c>
      <c r="AH21" s="133"/>
      <c r="AI21" s="133"/>
      <c r="AJ21" s="145"/>
      <c r="AK21" s="147"/>
      <c r="AL21" s="160"/>
      <c r="AM21" s="161"/>
      <c r="AN21" s="161"/>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ht="189" customHeight="1" x14ac:dyDescent="0.3">
      <c r="A22" s="221">
        <v>3</v>
      </c>
      <c r="B22" s="212" t="s">
        <v>133</v>
      </c>
      <c r="C22" s="212" t="s">
        <v>232</v>
      </c>
      <c r="D22" s="212" t="s">
        <v>232</v>
      </c>
      <c r="E22" s="224" t="s">
        <v>228</v>
      </c>
      <c r="F22" s="212" t="s">
        <v>122</v>
      </c>
      <c r="G22" s="215">
        <v>3</v>
      </c>
      <c r="H22" s="218" t="str">
        <f>IF(G22&lt;=0,"",IF(G22&lt;=2,"Muy Baja",IF(G22&lt;=24,"Baja",IF(G22&lt;=500,"Media",IF(G22&lt;=5000,"Alta","Muy Alta")))))</f>
        <v>Baja</v>
      </c>
      <c r="I22" s="230">
        <f>IF(H22="","",IF(H22="Muy Baja",0.2,IF(H22="Baja",0.4,IF(H22="Media",0.6,IF(H22="Alta",0.8,IF(H22="Muy Alta",1,))))))</f>
        <v>0.4</v>
      </c>
      <c r="J22" s="233" t="s">
        <v>153</v>
      </c>
      <c r="K22" s="230" t="str">
        <f>IF(NOT(ISERROR(MATCH(J22,'Tabla Impacto'!$B$221:$B$223,0))),'Tabla Impacto'!$F$223&amp;"Por favor no seleccionar los criterios de impacto(Afectación Económica o presupuestal y Pérdida Reputacional)",J22)</f>
        <v xml:space="preserve">     El riesgo afecta la imagen de la entidad con algunos usuarios de relevancia frente al logro de los objetivos</v>
      </c>
      <c r="L22" s="218" t="str">
        <f>IF(OR(K22='Tabla Impacto'!$C$11,K22='Tabla Impacto'!$D$11),"Leve",IF(OR(K22='Tabla Impacto'!$C$12,K22='Tabla Impacto'!$D$12),"Menor",IF(OR(K22='Tabla Impacto'!$C$13,K22='Tabla Impacto'!$D$13),"Moderado",IF(OR(K22='Tabla Impacto'!$C$14,K22='Tabla Impacto'!$D$14),"Mayor",IF(OR(K22='Tabla Impacto'!$C$15,K22='Tabla Impacto'!$D$15),"Catastrófico","")))))</f>
        <v>Moderado</v>
      </c>
      <c r="M22" s="230">
        <f>IF(L22="","",IF(L22="Leve",0.2,IF(L22="Menor",0.4,IF(L22="Moderado",0.6,IF(L22="Mayor",0.8,IF(L22="Catastrófico",1,))))))</f>
        <v>0.6</v>
      </c>
      <c r="N22" s="227"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Moderado</v>
      </c>
      <c r="O22" s="6">
        <v>1</v>
      </c>
      <c r="P22" s="152" t="s">
        <v>218</v>
      </c>
      <c r="Q22" s="137" t="str">
        <f>IF(OR(R22="Preventivo",R22="Detectivo"),"Probabilidad",IF(R22="Correctivo","Impacto",""))</f>
        <v>Probabilidad</v>
      </c>
      <c r="R22" s="138" t="s">
        <v>15</v>
      </c>
      <c r="S22" s="138" t="s">
        <v>10</v>
      </c>
      <c r="T22" s="139" t="str">
        <f>IF(AND(R22="Preventivo",S22="Automático"),"50%",IF(AND(R22="Preventivo",S22="Manual"),"40%",IF(AND(R22="Detectivo",S22="Automático"),"40%",IF(AND(R22="Detectivo",S22="Manual"),"30%",IF(AND(R22="Correctivo",S22="Automático"),"35%",IF(AND(R22="Correctivo",S22="Manual"),"25%",""))))))</f>
        <v>40%</v>
      </c>
      <c r="U22" s="138" t="s">
        <v>19</v>
      </c>
      <c r="V22" s="138" t="s">
        <v>22</v>
      </c>
      <c r="W22" s="138" t="s">
        <v>118</v>
      </c>
      <c r="X22" s="140">
        <f>IFERROR(IF(Q22="Probabilidad",(I22-(+I22*T22)),IF(Q22="Impacto",I22,"")),"")</f>
        <v>0.24</v>
      </c>
      <c r="Y22" s="141" t="str">
        <f>IFERROR(IF(X22="","",IF(X22&lt;=0.2,"Muy Baja",IF(X22&lt;=0.4,"Baja",IF(X22&lt;=0.6,"Media",IF(X22&lt;=0.8,"Alta","Muy Alta"))))),"")</f>
        <v>Baja</v>
      </c>
      <c r="Z22" s="142">
        <f>+X22</f>
        <v>0.24</v>
      </c>
      <c r="AA22" s="141" t="str">
        <f>IFERROR(IF(AB22="","",IF(AB22&lt;=0.2,"Leve",IF(AB22&lt;=0.4,"Menor",IF(AB22&lt;=0.6,"Moderado",IF(AB22&lt;=0.8,"Mayor","Catastrófico"))))),"")</f>
        <v>Moderado</v>
      </c>
      <c r="AB22" s="142">
        <f>IFERROR(IF(Q22="Impacto",(M22-(+M22*T22)),IF(Q22="Probabilidad",M22,"")),"")</f>
        <v>0.6</v>
      </c>
      <c r="AC22" s="143"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Moderado</v>
      </c>
      <c r="AD22" s="144" t="s">
        <v>32</v>
      </c>
      <c r="AE22" s="145" t="s">
        <v>221</v>
      </c>
      <c r="AF22" s="145" t="s">
        <v>260</v>
      </c>
      <c r="AG22" s="145" t="s">
        <v>217</v>
      </c>
      <c r="AH22" s="146">
        <v>45292</v>
      </c>
      <c r="AI22" s="151" t="s">
        <v>236</v>
      </c>
      <c r="AJ22" s="145"/>
      <c r="AK22" s="147" t="s">
        <v>40</v>
      </c>
      <c r="AL22" s="160">
        <v>1</v>
      </c>
      <c r="AM22" s="161" t="s">
        <v>282</v>
      </c>
      <c r="AN22" s="161" t="s">
        <v>284</v>
      </c>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ht="174" customHeight="1" x14ac:dyDescent="0.3">
      <c r="A23" s="222"/>
      <c r="B23" s="213"/>
      <c r="C23" s="213"/>
      <c r="D23" s="213"/>
      <c r="E23" s="225"/>
      <c r="F23" s="213"/>
      <c r="G23" s="216"/>
      <c r="H23" s="219"/>
      <c r="I23" s="231"/>
      <c r="J23" s="234"/>
      <c r="K23" s="231">
        <f t="shared" ref="K23:K27" ca="1" si="15">IF(NOT(ISERROR(MATCH(J23,_xlfn.ANCHORARRAY(E34),0))),I36&amp;"Por favor no seleccionar los criterios de impacto",J23)</f>
        <v>0</v>
      </c>
      <c r="L23" s="219"/>
      <c r="M23" s="231"/>
      <c r="N23" s="228"/>
      <c r="O23" s="6">
        <v>2</v>
      </c>
      <c r="P23" s="149" t="s">
        <v>219</v>
      </c>
      <c r="Q23" s="137" t="str">
        <f>IF(OR(R23="Preventivo",R23="Detectivo"),"Probabilidad",IF(R23="Correctivo","Impacto",""))</f>
        <v>Probabilidad</v>
      </c>
      <c r="R23" s="138" t="s">
        <v>14</v>
      </c>
      <c r="S23" s="138" t="s">
        <v>10</v>
      </c>
      <c r="T23" s="139" t="str">
        <f t="shared" ref="T23:T27" si="16">IF(AND(R23="Preventivo",S23="Automático"),"50%",IF(AND(R23="Preventivo",S23="Manual"),"40%",IF(AND(R23="Detectivo",S23="Automático"),"40%",IF(AND(R23="Detectivo",S23="Manual"),"30%",IF(AND(R23="Correctivo",S23="Automático"),"35%",IF(AND(R23="Correctivo",S23="Manual"),"25%",""))))))</f>
        <v>50%</v>
      </c>
      <c r="U23" s="138" t="s">
        <v>19</v>
      </c>
      <c r="V23" s="138" t="s">
        <v>22</v>
      </c>
      <c r="W23" s="138" t="s">
        <v>118</v>
      </c>
      <c r="X23" s="150">
        <f>IFERROR(IF(AND(Q22="Probabilidad",Q23="Probabilidad"),(Z22-(+Z22*T23)),IF(Q23="Probabilidad",(I22-(+I22*T23)),IF(Q23="Impacto",Z22,""))),"")</f>
        <v>0.12</v>
      </c>
      <c r="Y23" s="141" t="str">
        <f t="shared" si="1"/>
        <v>Muy Baja</v>
      </c>
      <c r="Z23" s="142">
        <f t="shared" ref="Z23:Z27" si="17">+X23</f>
        <v>0.12</v>
      </c>
      <c r="AA23" s="141" t="str">
        <f t="shared" si="3"/>
        <v>Moderado</v>
      </c>
      <c r="AB23" s="142">
        <f>IFERROR(IF(AND(Q22="Impacto",Q23="Impacto"),(AB22-(+AB22*T23)),IF(Q23="Impacto",(M22-(+M22*T23)),IF(Q23="Probabilidad",AB22,""))),"")</f>
        <v>0.6</v>
      </c>
      <c r="AC23" s="143" t="str">
        <f t="shared" ref="AC23"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Moderado</v>
      </c>
      <c r="AD23" s="144"/>
      <c r="AE23" s="145" t="s">
        <v>222</v>
      </c>
      <c r="AF23" s="145" t="s">
        <v>261</v>
      </c>
      <c r="AG23" s="145" t="s">
        <v>217</v>
      </c>
      <c r="AH23" s="146">
        <v>45292</v>
      </c>
      <c r="AI23" s="151" t="s">
        <v>236</v>
      </c>
      <c r="AJ23" s="145"/>
      <c r="AK23" s="147" t="s">
        <v>40</v>
      </c>
      <c r="AL23" s="160">
        <v>1</v>
      </c>
      <c r="AM23" s="161" t="s">
        <v>282</v>
      </c>
      <c r="AN23" s="161" t="s">
        <v>283</v>
      </c>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ht="170.25" customHeight="1" x14ac:dyDescent="0.3">
      <c r="A24" s="222"/>
      <c r="B24" s="213"/>
      <c r="C24" s="213"/>
      <c r="D24" s="213"/>
      <c r="E24" s="225"/>
      <c r="F24" s="213"/>
      <c r="G24" s="216"/>
      <c r="H24" s="219"/>
      <c r="I24" s="231"/>
      <c r="J24" s="234"/>
      <c r="K24" s="231">
        <f t="shared" ca="1" si="15"/>
        <v>0</v>
      </c>
      <c r="L24" s="219"/>
      <c r="M24" s="231"/>
      <c r="N24" s="228"/>
      <c r="O24" s="6">
        <v>3</v>
      </c>
      <c r="P24" s="149" t="s">
        <v>220</v>
      </c>
      <c r="Q24" s="137" t="str">
        <f>IF(OR(R24="Preventivo",R24="Detectivo"),"Probabilidad",IF(R24="Correctivo","Impacto",""))</f>
        <v>Probabilidad</v>
      </c>
      <c r="R24" s="138" t="s">
        <v>14</v>
      </c>
      <c r="S24" s="138" t="s">
        <v>10</v>
      </c>
      <c r="T24" s="139" t="str">
        <f t="shared" ref="T24" si="19">IF(AND(R24="Preventivo",S24="Automático"),"50%",IF(AND(R24="Preventivo",S24="Manual"),"40%",IF(AND(R24="Detectivo",S24="Automático"),"40%",IF(AND(R24="Detectivo",S24="Manual"),"30%",IF(AND(R24="Correctivo",S24="Automático"),"35%",IF(AND(R24="Correctivo",S24="Manual"),"25%",""))))))</f>
        <v>50%</v>
      </c>
      <c r="U24" s="138" t="s">
        <v>19</v>
      </c>
      <c r="V24" s="138" t="s">
        <v>22</v>
      </c>
      <c r="W24" s="138" t="s">
        <v>118</v>
      </c>
      <c r="X24" s="150">
        <f>IFERROR(IF(AND(Q23="Probabilidad",Q24="Probabilidad"),(Z23-(+Z23*T24)),IF(Q24="Probabilidad",(I23-(+I23*T24)),IF(Q24="Impacto",Z23,""))),"")</f>
        <v>0.06</v>
      </c>
      <c r="Y24" s="141" t="str">
        <f t="shared" ref="Y24" si="20">IFERROR(IF(X24="","",IF(X24&lt;=0.2,"Muy Baja",IF(X24&lt;=0.4,"Baja",IF(X24&lt;=0.6,"Media",IF(X24&lt;=0.8,"Alta","Muy Alta"))))),"")</f>
        <v>Muy Baja</v>
      </c>
      <c r="Z24" s="142">
        <f t="shared" ref="Z24" si="21">+X24</f>
        <v>0.06</v>
      </c>
      <c r="AA24" s="141" t="str">
        <f t="shared" ref="AA24" si="22">IFERROR(IF(AB24="","",IF(AB24&lt;=0.2,"Leve",IF(AB24&lt;=0.4,"Menor",IF(AB24&lt;=0.6,"Moderado",IF(AB24&lt;=0.8,"Mayor","Catastrófico"))))),"")</f>
        <v>Moderado</v>
      </c>
      <c r="AB24" s="142">
        <f>IFERROR(IF(AND(Q23="Impacto",Q24="Impacto"),(AB23-(+AB23*T24)),IF(Q24="Impacto",(M23-(+M23*T24)),IF(Q24="Probabilidad",AB23,""))),"")</f>
        <v>0.6</v>
      </c>
      <c r="AC24" s="143" t="str">
        <f t="shared" ref="AC24" si="23">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144"/>
      <c r="AE24" s="145" t="s">
        <v>243</v>
      </c>
      <c r="AF24" s="145" t="s">
        <v>262</v>
      </c>
      <c r="AG24" s="145" t="s">
        <v>217</v>
      </c>
      <c r="AH24" s="146">
        <v>45292</v>
      </c>
      <c r="AI24" s="151" t="s">
        <v>236</v>
      </c>
      <c r="AJ24" s="145"/>
      <c r="AK24" s="147" t="s">
        <v>40</v>
      </c>
      <c r="AL24" s="160">
        <v>1</v>
      </c>
      <c r="AM24" s="161" t="s">
        <v>285</v>
      </c>
      <c r="AN24" s="161" t="s">
        <v>286</v>
      </c>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ht="151.5" hidden="1" customHeight="1" x14ac:dyDescent="0.3">
      <c r="A25" s="222"/>
      <c r="B25" s="213"/>
      <c r="C25" s="213"/>
      <c r="D25" s="213"/>
      <c r="E25" s="225"/>
      <c r="F25" s="213"/>
      <c r="G25" s="216"/>
      <c r="H25" s="219"/>
      <c r="I25" s="231"/>
      <c r="J25" s="234"/>
      <c r="K25" s="231">
        <f t="shared" ca="1" si="15"/>
        <v>0</v>
      </c>
      <c r="L25" s="219"/>
      <c r="M25" s="231"/>
      <c r="N25" s="228"/>
      <c r="O25" s="6">
        <v>4</v>
      </c>
      <c r="P25" s="136"/>
      <c r="Q25" s="124" t="str">
        <f t="shared" ref="Q25:Q27" si="24">IF(OR(R25="Preventivo",R25="Detectivo"),"Probabilidad",IF(R25="Correctivo","Impacto",""))</f>
        <v/>
      </c>
      <c r="R25" s="125"/>
      <c r="S25" s="125"/>
      <c r="T25" s="126" t="str">
        <f t="shared" si="16"/>
        <v/>
      </c>
      <c r="U25" s="125"/>
      <c r="V25" s="125"/>
      <c r="W25" s="125"/>
      <c r="X25" s="127" t="str">
        <f t="shared" ref="X25:X27" si="25">IFERROR(IF(AND(Q24="Probabilidad",Q25="Probabilidad"),(Z24-(+Z24*T25)),IF(AND(Q24="Impacto",Q25="Probabilidad"),(Z23-(+Z23*T25)),IF(Q25="Impacto",Z24,""))),"")</f>
        <v/>
      </c>
      <c r="Y25" s="128" t="str">
        <f t="shared" si="1"/>
        <v/>
      </c>
      <c r="Z25" s="129" t="str">
        <f t="shared" si="17"/>
        <v/>
      </c>
      <c r="AA25" s="128" t="str">
        <f t="shared" si="3"/>
        <v/>
      </c>
      <c r="AB25" s="129" t="str">
        <f t="shared" ref="AB25:AB27" si="26">IFERROR(IF(AND(Q24="Impacto",Q25="Impacto"),(AB24-(+AB24*T25)),IF(AND(Q24="Probabilidad",Q25="Impacto"),(AB23-(+AB23*T25)),IF(Q25="Probabilidad",AB24,""))),"")</f>
        <v/>
      </c>
      <c r="AC25" s="130"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44"/>
      <c r="AE25" s="131"/>
      <c r="AF25" s="145" t="s">
        <v>223</v>
      </c>
      <c r="AG25" s="131" t="s">
        <v>212</v>
      </c>
      <c r="AH25" s="133">
        <v>44927</v>
      </c>
      <c r="AI25" s="133"/>
      <c r="AJ25" s="145"/>
      <c r="AK25" s="147"/>
      <c r="AL25" s="160"/>
      <c r="AM25" s="161"/>
      <c r="AN25" s="161"/>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ht="151.5" hidden="1" customHeight="1" x14ac:dyDescent="0.3">
      <c r="A26" s="222"/>
      <c r="B26" s="213"/>
      <c r="C26" s="213"/>
      <c r="D26" s="213"/>
      <c r="E26" s="225"/>
      <c r="F26" s="213"/>
      <c r="G26" s="216"/>
      <c r="H26" s="219"/>
      <c r="I26" s="231"/>
      <c r="J26" s="234"/>
      <c r="K26" s="231">
        <f t="shared" ca="1" si="15"/>
        <v>0</v>
      </c>
      <c r="L26" s="219"/>
      <c r="M26" s="231"/>
      <c r="N26" s="228"/>
      <c r="O26" s="6">
        <v>5</v>
      </c>
      <c r="P26" s="136"/>
      <c r="Q26" s="124" t="str">
        <f t="shared" si="24"/>
        <v/>
      </c>
      <c r="R26" s="125"/>
      <c r="S26" s="125"/>
      <c r="T26" s="126" t="str">
        <f t="shared" si="16"/>
        <v/>
      </c>
      <c r="U26" s="125"/>
      <c r="V26" s="125"/>
      <c r="W26" s="125"/>
      <c r="X26" s="127" t="str">
        <f t="shared" si="25"/>
        <v/>
      </c>
      <c r="Y26" s="128" t="str">
        <f t="shared" si="1"/>
        <v/>
      </c>
      <c r="Z26" s="129" t="str">
        <f t="shared" si="17"/>
        <v/>
      </c>
      <c r="AA26" s="128" t="str">
        <f t="shared" si="3"/>
        <v/>
      </c>
      <c r="AB26" s="129" t="str">
        <f t="shared" si="26"/>
        <v/>
      </c>
      <c r="AC26" s="130" t="str">
        <f t="shared" ref="AC26:AC27" si="27">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44"/>
      <c r="AE26" s="131"/>
      <c r="AF26" s="145" t="s">
        <v>223</v>
      </c>
      <c r="AG26" s="131" t="s">
        <v>212</v>
      </c>
      <c r="AH26" s="133">
        <v>44927</v>
      </c>
      <c r="AI26" s="133"/>
      <c r="AJ26" s="145"/>
      <c r="AK26" s="147"/>
      <c r="AL26" s="160"/>
      <c r="AM26" s="161"/>
      <c r="AN26" s="161"/>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ht="6.75" hidden="1" customHeight="1" x14ac:dyDescent="0.3">
      <c r="A27" s="223"/>
      <c r="B27" s="214"/>
      <c r="C27" s="214"/>
      <c r="D27" s="214"/>
      <c r="E27" s="226"/>
      <c r="F27" s="214"/>
      <c r="G27" s="217"/>
      <c r="H27" s="220"/>
      <c r="I27" s="232"/>
      <c r="J27" s="235"/>
      <c r="K27" s="232">
        <f t="shared" ca="1" si="15"/>
        <v>0</v>
      </c>
      <c r="L27" s="220"/>
      <c r="M27" s="232"/>
      <c r="N27" s="229"/>
      <c r="O27" s="6">
        <v>6</v>
      </c>
      <c r="P27" s="136"/>
      <c r="Q27" s="124" t="str">
        <f t="shared" si="24"/>
        <v/>
      </c>
      <c r="R27" s="125"/>
      <c r="S27" s="125"/>
      <c r="T27" s="126" t="str">
        <f t="shared" si="16"/>
        <v/>
      </c>
      <c r="U27" s="125"/>
      <c r="V27" s="125"/>
      <c r="W27" s="125"/>
      <c r="X27" s="127" t="str">
        <f t="shared" si="25"/>
        <v/>
      </c>
      <c r="Y27" s="128" t="str">
        <f t="shared" si="1"/>
        <v/>
      </c>
      <c r="Z27" s="129" t="str">
        <f t="shared" si="17"/>
        <v/>
      </c>
      <c r="AA27" s="128" t="str">
        <f t="shared" si="3"/>
        <v/>
      </c>
      <c r="AB27" s="129" t="str">
        <f t="shared" si="26"/>
        <v/>
      </c>
      <c r="AC27" s="130" t="str">
        <f t="shared" si="27"/>
        <v/>
      </c>
      <c r="AD27" s="144"/>
      <c r="AE27" s="131"/>
      <c r="AF27" s="145" t="s">
        <v>223</v>
      </c>
      <c r="AG27" s="131" t="s">
        <v>212</v>
      </c>
      <c r="AH27" s="133">
        <v>44927</v>
      </c>
      <c r="AI27" s="133"/>
      <c r="AJ27" s="145"/>
      <c r="AK27" s="147"/>
      <c r="AL27" s="160"/>
      <c r="AM27" s="161"/>
      <c r="AN27" s="161"/>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spans="1:68" ht="220.5" customHeight="1" x14ac:dyDescent="0.3">
      <c r="A28" s="221">
        <v>4</v>
      </c>
      <c r="B28" s="212" t="s">
        <v>133</v>
      </c>
      <c r="C28" s="212" t="s">
        <v>238</v>
      </c>
      <c r="D28" s="212" t="s">
        <v>233</v>
      </c>
      <c r="E28" s="224" t="s">
        <v>229</v>
      </c>
      <c r="F28" s="212" t="s">
        <v>122</v>
      </c>
      <c r="G28" s="215">
        <v>1398</v>
      </c>
      <c r="H28" s="218" t="str">
        <f>IF(G28&lt;=0,"",IF(G28&lt;=2,"Muy Baja",IF(G28&lt;=24,"Baja",IF(G28&lt;=500,"Media",IF(G28&lt;=5000,"Alta","Muy Alta")))))</f>
        <v>Alta</v>
      </c>
      <c r="I28" s="230">
        <f>IF(H28="","",IF(H28="Muy Baja",0.2,IF(H28="Baja",0.4,IF(H28="Media",0.6,IF(H28="Alta",0.8,IF(H28="Muy Alta",1,))))))</f>
        <v>0.8</v>
      </c>
      <c r="J28" s="233" t="s">
        <v>155</v>
      </c>
      <c r="K28" s="230" t="str">
        <f>IF(NOT(ISERROR(MATCH(J28,'Tabla Impacto'!$B$221:$B$223,0))),'Tabla Impacto'!$F$223&amp;"Por favor no seleccionar los criterios de impacto(Afectación Económica o presupuestal y Pérdida Reputacional)",J28)</f>
        <v xml:space="preserve">     El riesgo afecta la imagen de la entidad a nivel nacional, con efecto publicitarios sostenible a nivel país</v>
      </c>
      <c r="L28" s="218" t="str">
        <f>IF(OR(K28='Tabla Impacto'!$C$11,K28='Tabla Impacto'!$D$11),"Leve",IF(OR(K28='Tabla Impacto'!$C$12,K28='Tabla Impacto'!$D$12),"Menor",IF(OR(K28='Tabla Impacto'!$C$13,K28='Tabla Impacto'!$D$13),"Moderado",IF(OR(K28='Tabla Impacto'!$C$14,K28='Tabla Impacto'!$D$14),"Mayor",IF(OR(K28='Tabla Impacto'!$C$15,K28='Tabla Impacto'!$D$15),"Catastrófico","")))))</f>
        <v>Catastrófico</v>
      </c>
      <c r="M28" s="230">
        <f>IF(L28="","",IF(L28="Leve",0.2,IF(L28="Menor",0.4,IF(L28="Moderado",0.6,IF(L28="Mayor",0.8,IF(L28="Catastrófico",1,))))))</f>
        <v>1</v>
      </c>
      <c r="N28" s="227"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Extremo</v>
      </c>
      <c r="O28" s="6">
        <v>1</v>
      </c>
      <c r="P28" s="159" t="s">
        <v>234</v>
      </c>
      <c r="Q28" s="137" t="str">
        <f>IF(OR(R28="Preventivo",R28="Detectivo"),"Probabilidad",IF(R28="Correctivo","Impacto",""))</f>
        <v>Probabilidad</v>
      </c>
      <c r="R28" s="138" t="s">
        <v>14</v>
      </c>
      <c r="S28" s="138" t="s">
        <v>10</v>
      </c>
      <c r="T28" s="139" t="str">
        <f>IF(AND(R28="Preventivo",S28="Automático"),"50%",IF(AND(R28="Preventivo",S28="Manual"),"40%",IF(AND(R28="Detectivo",S28="Automático"),"40%",IF(AND(R28="Detectivo",S28="Manual"),"30%",IF(AND(R28="Correctivo",S28="Automático"),"35%",IF(AND(R28="Correctivo",S28="Manual"),"25%",""))))))</f>
        <v>50%</v>
      </c>
      <c r="U28" s="138" t="s">
        <v>19</v>
      </c>
      <c r="V28" s="138" t="s">
        <v>22</v>
      </c>
      <c r="W28" s="138" t="s">
        <v>118</v>
      </c>
      <c r="X28" s="140">
        <f>IFERROR(IF(Q28="Probabilidad",(I28-(+I28*T28)),IF(Q28="Impacto",I28,"")),"")</f>
        <v>0.4</v>
      </c>
      <c r="Y28" s="141" t="str">
        <f>IFERROR(IF(X28="","",IF(X28&lt;=0.2,"Muy Baja",IF(X28&lt;=0.4,"Baja",IF(X28&lt;=0.6,"Media",IF(X28&lt;=0.8,"Alta","Muy Alta"))))),"")</f>
        <v>Baja</v>
      </c>
      <c r="Z28" s="142">
        <f>+X28</f>
        <v>0.4</v>
      </c>
      <c r="AA28" s="141" t="str">
        <f>IFERROR(IF(AB28="","",IF(AB28&lt;=0.2,"Leve",IF(AB28&lt;=0.4,"Menor",IF(AB28&lt;=0.6,"Moderado",IF(AB28&lt;=0.8,"Mayor","Catastrófico"))))),"")</f>
        <v>Catastrófico</v>
      </c>
      <c r="AB28" s="142">
        <f>IFERROR(IF(Q28="Impacto",(M28-(+M28*T28)),IF(Q28="Probabilidad",M28,"")),"")</f>
        <v>1</v>
      </c>
      <c r="AC28" s="143"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Extremo</v>
      </c>
      <c r="AD28" s="144"/>
      <c r="AE28" s="145" t="s">
        <v>240</v>
      </c>
      <c r="AF28" s="145" t="s">
        <v>255</v>
      </c>
      <c r="AG28" s="145" t="s">
        <v>217</v>
      </c>
      <c r="AH28" s="146">
        <v>45292</v>
      </c>
      <c r="AI28" s="151" t="s">
        <v>254</v>
      </c>
      <c r="AJ28" s="145"/>
      <c r="AK28" s="147" t="s">
        <v>40</v>
      </c>
      <c r="AL28" s="160">
        <v>1</v>
      </c>
      <c r="AM28" s="161" t="s">
        <v>287</v>
      </c>
      <c r="AN28" s="207" t="s">
        <v>288</v>
      </c>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row>
    <row r="29" spans="1:68" ht="178.5" customHeight="1" x14ac:dyDescent="0.3">
      <c r="A29" s="222"/>
      <c r="B29" s="213"/>
      <c r="C29" s="213"/>
      <c r="D29" s="213"/>
      <c r="E29" s="225"/>
      <c r="F29" s="213"/>
      <c r="G29" s="216"/>
      <c r="H29" s="219"/>
      <c r="I29" s="231"/>
      <c r="J29" s="234"/>
      <c r="K29" s="231">
        <f t="shared" ref="K29:K33" ca="1" si="28">IF(NOT(ISERROR(MATCH(J29,_xlfn.ANCHORARRAY(E40),0))),I42&amp;"Por favor no seleccionar los criterios de impacto",J29)</f>
        <v>0</v>
      </c>
      <c r="L29" s="219"/>
      <c r="M29" s="231"/>
      <c r="N29" s="228"/>
      <c r="O29" s="6">
        <v>2</v>
      </c>
      <c r="P29" s="149" t="s">
        <v>239</v>
      </c>
      <c r="Q29" s="137" t="str">
        <f>IF(OR(R29="Preventivo",R29="Detectivo"),"Probabilidad",IF(R29="Correctivo","Impacto",""))</f>
        <v>Probabilidad</v>
      </c>
      <c r="R29" s="138" t="s">
        <v>14</v>
      </c>
      <c r="S29" s="138" t="s">
        <v>10</v>
      </c>
      <c r="T29" s="139" t="str">
        <f t="shared" ref="T29:T33" si="29">IF(AND(R29="Preventivo",S29="Automático"),"50%",IF(AND(R29="Preventivo",S29="Manual"),"40%",IF(AND(R29="Detectivo",S29="Automático"),"40%",IF(AND(R29="Detectivo",S29="Manual"),"30%",IF(AND(R29="Correctivo",S29="Automático"),"35%",IF(AND(R29="Correctivo",S29="Manual"),"25%",""))))))</f>
        <v>50%</v>
      </c>
      <c r="U29" s="138" t="s">
        <v>19</v>
      </c>
      <c r="V29" s="138" t="s">
        <v>22</v>
      </c>
      <c r="W29" s="138" t="s">
        <v>118</v>
      </c>
      <c r="X29" s="140">
        <f>IFERROR(IF(AND(Q28="Probabilidad",Q29="Probabilidad"),(Z28-(+Z28*T29)),IF(Q29="Probabilidad",(I28-(+I28*T29)),IF(Q29="Impacto",Z28,""))),"")</f>
        <v>0.2</v>
      </c>
      <c r="Y29" s="141" t="str">
        <f t="shared" si="1"/>
        <v>Muy Baja</v>
      </c>
      <c r="Z29" s="142">
        <f t="shared" ref="Z29:Z33" si="30">+X29</f>
        <v>0.2</v>
      </c>
      <c r="AA29" s="141" t="str">
        <f t="shared" si="3"/>
        <v>Catastrófico</v>
      </c>
      <c r="AB29" s="142">
        <f>IFERROR(IF(AND(Q28="Impacto",Q29="Impacto"),(AB28-(+AB28*T29)),IF(Q29="Impacto",(M28-(+M28*T29)),IF(Q29="Probabilidad",AB28,""))),"")</f>
        <v>1</v>
      </c>
      <c r="AC29" s="143" t="str">
        <f t="shared" ref="AC29:AC30" si="31">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Extremo</v>
      </c>
      <c r="AD29" s="144"/>
      <c r="AE29" s="145" t="s">
        <v>241</v>
      </c>
      <c r="AF29" s="145" t="s">
        <v>263</v>
      </c>
      <c r="AG29" s="145" t="s">
        <v>217</v>
      </c>
      <c r="AH29" s="146">
        <v>45292</v>
      </c>
      <c r="AI29" s="151" t="s">
        <v>254</v>
      </c>
      <c r="AJ29" s="145"/>
      <c r="AK29" s="147" t="s">
        <v>40</v>
      </c>
      <c r="AL29" s="160">
        <v>0</v>
      </c>
      <c r="AM29" s="162" t="s">
        <v>274</v>
      </c>
      <c r="AN29" s="208"/>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row>
    <row r="30" spans="1:68" ht="168.75" customHeight="1" x14ac:dyDescent="0.3">
      <c r="A30" s="222"/>
      <c r="B30" s="213"/>
      <c r="C30" s="213"/>
      <c r="D30" s="213"/>
      <c r="E30" s="225"/>
      <c r="F30" s="213"/>
      <c r="G30" s="216"/>
      <c r="H30" s="219"/>
      <c r="I30" s="231"/>
      <c r="J30" s="234"/>
      <c r="K30" s="231">
        <f t="shared" ca="1" si="28"/>
        <v>0</v>
      </c>
      <c r="L30" s="219"/>
      <c r="M30" s="231"/>
      <c r="N30" s="228"/>
      <c r="O30" s="6">
        <v>3</v>
      </c>
      <c r="P30" s="159" t="s">
        <v>235</v>
      </c>
      <c r="Q30" s="137" t="str">
        <f>IF(OR(R30="Preventivo",R30="Detectivo"),"Probabilidad",IF(R30="Correctivo","Impacto",""))</f>
        <v>Probabilidad</v>
      </c>
      <c r="R30" s="138" t="s">
        <v>14</v>
      </c>
      <c r="S30" s="138" t="s">
        <v>10</v>
      </c>
      <c r="T30" s="139" t="str">
        <f t="shared" si="29"/>
        <v>50%</v>
      </c>
      <c r="U30" s="138" t="s">
        <v>19</v>
      </c>
      <c r="V30" s="138" t="s">
        <v>22</v>
      </c>
      <c r="W30" s="138" t="s">
        <v>118</v>
      </c>
      <c r="X30" s="140">
        <f>IFERROR(IF(AND(Q29="Probabilidad",Q30="Probabilidad"),(Z29-(+Z29*T30)),IF(AND(Q29="Impacto",Q30="Probabilidad"),(Z28-(+Z28*T30)),IF(Q30="Impacto",Z29,""))),"")</f>
        <v>0.1</v>
      </c>
      <c r="Y30" s="141" t="str">
        <f t="shared" si="1"/>
        <v>Muy Baja</v>
      </c>
      <c r="Z30" s="142">
        <f t="shared" si="30"/>
        <v>0.1</v>
      </c>
      <c r="AA30" s="141" t="str">
        <f t="shared" si="3"/>
        <v>Catastrófico</v>
      </c>
      <c r="AB30" s="142">
        <f>IFERROR(IF(AND(Q29="Impacto",Q30="Impacto"),(AB29-(+AB29*T30)),IF(AND(Q29="Probabilidad",Q30="Impacto"),(AB28-(+AB28*T30)),IF(Q30="Probabilidad",AB29,""))),"")</f>
        <v>1</v>
      </c>
      <c r="AC30" s="143" t="str">
        <f t="shared" si="31"/>
        <v>Extremo</v>
      </c>
      <c r="AD30" s="144"/>
      <c r="AE30" s="145" t="s">
        <v>242</v>
      </c>
      <c r="AF30" s="145" t="s">
        <v>264</v>
      </c>
      <c r="AG30" s="145" t="s">
        <v>217</v>
      </c>
      <c r="AH30" s="146">
        <v>45292</v>
      </c>
      <c r="AI30" s="151">
        <v>45656</v>
      </c>
      <c r="AJ30" s="145"/>
      <c r="AK30" s="147" t="s">
        <v>40</v>
      </c>
      <c r="AL30" s="160" t="s">
        <v>272</v>
      </c>
      <c r="AM30" s="160" t="s">
        <v>272</v>
      </c>
      <c r="AN30" s="161" t="s">
        <v>273</v>
      </c>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row>
    <row r="31" spans="1:68" ht="151.5" hidden="1" customHeight="1" x14ac:dyDescent="0.3">
      <c r="A31" s="222"/>
      <c r="B31" s="213"/>
      <c r="C31" s="213"/>
      <c r="D31" s="213"/>
      <c r="E31" s="225"/>
      <c r="F31" s="213"/>
      <c r="G31" s="216"/>
      <c r="H31" s="219"/>
      <c r="I31" s="231"/>
      <c r="J31" s="234"/>
      <c r="K31" s="231">
        <f t="shared" ca="1" si="28"/>
        <v>0</v>
      </c>
      <c r="L31" s="219"/>
      <c r="M31" s="231"/>
      <c r="N31" s="228"/>
      <c r="O31" s="6">
        <v>4</v>
      </c>
      <c r="Q31" s="137"/>
      <c r="R31" s="138"/>
      <c r="S31" s="138"/>
      <c r="T31" s="139"/>
      <c r="U31" s="138"/>
      <c r="V31" s="138"/>
      <c r="W31" s="138"/>
      <c r="X31" s="140"/>
      <c r="Y31" s="141"/>
      <c r="Z31" s="142"/>
      <c r="AA31" s="141"/>
      <c r="AB31" s="142"/>
      <c r="AC31" s="143"/>
      <c r="AD31" s="144"/>
      <c r="AF31" s="145"/>
      <c r="AG31" s="145"/>
      <c r="AH31" s="146"/>
      <c r="AI31" s="151"/>
      <c r="AJ31" s="145"/>
      <c r="AK31" s="14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row>
    <row r="32" spans="1:68" ht="151.5" hidden="1" customHeight="1" x14ac:dyDescent="0.3">
      <c r="A32" s="222"/>
      <c r="B32" s="213"/>
      <c r="C32" s="213"/>
      <c r="D32" s="213"/>
      <c r="E32" s="225"/>
      <c r="F32" s="213"/>
      <c r="G32" s="216"/>
      <c r="H32" s="219"/>
      <c r="I32" s="231"/>
      <c r="J32" s="234"/>
      <c r="K32" s="231">
        <f t="shared" ca="1" si="28"/>
        <v>0</v>
      </c>
      <c r="L32" s="219"/>
      <c r="M32" s="231"/>
      <c r="N32" s="228"/>
      <c r="O32" s="6">
        <v>5</v>
      </c>
      <c r="P32" s="123"/>
      <c r="Q32" s="124" t="str">
        <f t="shared" ref="Q32:Q33" si="32">IF(OR(R32="Preventivo",R32="Detectivo"),"Probabilidad",IF(R32="Correctivo","Impacto",""))</f>
        <v/>
      </c>
      <c r="R32" s="125"/>
      <c r="S32" s="125"/>
      <c r="T32" s="126" t="str">
        <f t="shared" si="29"/>
        <v/>
      </c>
      <c r="U32" s="125"/>
      <c r="V32" s="125"/>
      <c r="W32" s="125"/>
      <c r="X32" s="135" t="str">
        <f t="shared" ref="X32:X33" si="33">IFERROR(IF(AND(Q31="Probabilidad",Q32="Probabilidad"),(Z31-(+Z31*T32)),IF(AND(Q31="Impacto",Q32="Probabilidad"),(Z30-(+Z30*T32)),IF(Q32="Impacto",Z31,""))),"")</f>
        <v/>
      </c>
      <c r="Y32" s="128" t="str">
        <f>IFERROR(IF(X32="","",IF(X32&lt;=0.2,"Muy Baja",IF(X32&lt;=0.4,"Baja",IF(X32&lt;=0.6,"Media",IF(X32&lt;=0.8,"Alta","Muy Alta"))))),"")</f>
        <v/>
      </c>
      <c r="Z32" s="129" t="str">
        <f t="shared" si="30"/>
        <v/>
      </c>
      <c r="AA32" s="128" t="str">
        <f t="shared" si="3"/>
        <v/>
      </c>
      <c r="AB32" s="129" t="str">
        <f t="shared" ref="AB32:AB33" si="34">IFERROR(IF(AND(Q31="Impacto",Q32="Impacto"),(AB31-(+AB31*T32)),IF(AND(Q31="Probabilidad",Q32="Impacto"),(AB30-(+AB30*T32)),IF(Q32="Probabilidad",AB31,""))),"")</f>
        <v/>
      </c>
      <c r="AC32" s="130" t="str">
        <f t="shared" ref="AC32:AC33" si="35">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44"/>
      <c r="AE32" s="131"/>
      <c r="AF32" s="145"/>
      <c r="AG32" s="132"/>
      <c r="AH32" s="133"/>
      <c r="AI32" s="133"/>
      <c r="AJ32" s="145"/>
      <c r="AK32" s="14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row>
    <row r="33" spans="1:68" ht="151.5" hidden="1" customHeight="1" x14ac:dyDescent="0.3">
      <c r="A33" s="223"/>
      <c r="B33" s="214"/>
      <c r="C33" s="214"/>
      <c r="D33" s="214"/>
      <c r="E33" s="226"/>
      <c r="F33" s="214"/>
      <c r="G33" s="217"/>
      <c r="H33" s="220"/>
      <c r="I33" s="232"/>
      <c r="J33" s="235"/>
      <c r="K33" s="232">
        <f t="shared" ca="1" si="28"/>
        <v>0</v>
      </c>
      <c r="L33" s="220"/>
      <c r="M33" s="232"/>
      <c r="N33" s="229"/>
      <c r="O33" s="6">
        <v>6</v>
      </c>
      <c r="P33" s="123"/>
      <c r="Q33" s="124" t="str">
        <f t="shared" si="32"/>
        <v/>
      </c>
      <c r="R33" s="125"/>
      <c r="S33" s="125"/>
      <c r="T33" s="126" t="str">
        <f t="shared" si="29"/>
        <v/>
      </c>
      <c r="U33" s="125"/>
      <c r="V33" s="125"/>
      <c r="W33" s="125"/>
      <c r="X33" s="127" t="str">
        <f t="shared" si="33"/>
        <v/>
      </c>
      <c r="Y33" s="128" t="str">
        <f t="shared" si="1"/>
        <v/>
      </c>
      <c r="Z33" s="129" t="str">
        <f t="shared" si="30"/>
        <v/>
      </c>
      <c r="AA33" s="128" t="str">
        <f t="shared" si="3"/>
        <v/>
      </c>
      <c r="AB33" s="129" t="str">
        <f t="shared" si="34"/>
        <v/>
      </c>
      <c r="AC33" s="130" t="str">
        <f t="shared" si="35"/>
        <v/>
      </c>
      <c r="AD33" s="144"/>
      <c r="AE33" s="131"/>
      <c r="AF33" s="145"/>
      <c r="AG33" s="132"/>
      <c r="AH33" s="133"/>
      <c r="AI33" s="133"/>
      <c r="AJ33" s="145"/>
      <c r="AK33" s="14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row>
    <row r="34" spans="1:68" ht="151.5" hidden="1" customHeight="1" x14ac:dyDescent="0.3">
      <c r="A34" s="221">
        <v>5</v>
      </c>
      <c r="B34" s="212"/>
      <c r="C34" s="212"/>
      <c r="D34" s="212"/>
      <c r="E34" s="224"/>
      <c r="F34" s="212"/>
      <c r="G34" s="215"/>
      <c r="H34" s="218"/>
      <c r="I34" s="230"/>
      <c r="J34" s="233"/>
      <c r="K34" s="230"/>
      <c r="L34" s="218"/>
      <c r="M34" s="230"/>
      <c r="N34" s="227"/>
      <c r="O34" s="6"/>
      <c r="P34" s="209"/>
      <c r="Q34" s="137"/>
      <c r="R34" s="138"/>
      <c r="S34" s="138"/>
      <c r="T34" s="139"/>
      <c r="U34" s="138"/>
      <c r="V34" s="138"/>
      <c r="W34" s="138"/>
      <c r="X34" s="140"/>
      <c r="Y34" s="141"/>
      <c r="Z34" s="142"/>
      <c r="AA34" s="141"/>
      <c r="AB34" s="142"/>
      <c r="AC34" s="143"/>
      <c r="AD34" s="144"/>
      <c r="AE34" s="145"/>
      <c r="AF34" s="145"/>
      <c r="AG34" s="145"/>
      <c r="AH34" s="146"/>
      <c r="AI34" s="151"/>
      <c r="AJ34" s="145"/>
      <c r="AK34" s="14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row>
    <row r="35" spans="1:68" ht="151.5" hidden="1" customHeight="1" x14ac:dyDescent="0.3">
      <c r="A35" s="222"/>
      <c r="B35" s="213"/>
      <c r="C35" s="213"/>
      <c r="D35" s="213"/>
      <c r="E35" s="225"/>
      <c r="F35" s="213"/>
      <c r="G35" s="216"/>
      <c r="H35" s="219"/>
      <c r="I35" s="231"/>
      <c r="J35" s="234"/>
      <c r="K35" s="231"/>
      <c r="L35" s="219"/>
      <c r="M35" s="231"/>
      <c r="N35" s="228"/>
      <c r="O35" s="6"/>
      <c r="P35" s="210"/>
      <c r="Q35" s="137"/>
      <c r="R35" s="138"/>
      <c r="S35" s="138"/>
      <c r="T35" s="139"/>
      <c r="U35" s="138"/>
      <c r="V35" s="138"/>
      <c r="W35" s="138"/>
      <c r="X35" s="140"/>
      <c r="Y35" s="141"/>
      <c r="Z35" s="142"/>
      <c r="AA35" s="141"/>
      <c r="AB35" s="142"/>
      <c r="AC35" s="143"/>
      <c r="AD35" s="144"/>
      <c r="AE35" s="145"/>
      <c r="AF35" s="145"/>
      <c r="AG35" s="145"/>
      <c r="AH35" s="146"/>
      <c r="AI35" s="151"/>
      <c r="AJ35" s="145"/>
      <c r="AK35" s="14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row>
    <row r="36" spans="1:68" ht="151.5" hidden="1" customHeight="1" x14ac:dyDescent="0.3">
      <c r="A36" s="222"/>
      <c r="B36" s="213"/>
      <c r="C36" s="213"/>
      <c r="D36" s="213"/>
      <c r="E36" s="225"/>
      <c r="F36" s="213"/>
      <c r="G36" s="216"/>
      <c r="H36" s="219"/>
      <c r="I36" s="231"/>
      <c r="J36" s="234"/>
      <c r="K36" s="231"/>
      <c r="L36" s="219"/>
      <c r="M36" s="231"/>
      <c r="N36" s="228"/>
      <c r="O36" s="6"/>
      <c r="P36" s="210"/>
      <c r="Q36" s="137"/>
      <c r="R36" s="138"/>
      <c r="S36" s="138"/>
      <c r="T36" s="139"/>
      <c r="U36" s="138"/>
      <c r="V36" s="138"/>
      <c r="W36" s="138"/>
      <c r="X36" s="140"/>
      <c r="Y36" s="141"/>
      <c r="Z36" s="142"/>
      <c r="AA36" s="141"/>
      <c r="AB36" s="142"/>
      <c r="AC36" s="143"/>
      <c r="AD36" s="144"/>
      <c r="AE36" s="145"/>
      <c r="AF36" s="145"/>
      <c r="AG36" s="145"/>
      <c r="AH36" s="146"/>
      <c r="AI36" s="151"/>
      <c r="AJ36" s="145"/>
      <c r="AK36" s="14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row>
    <row r="37" spans="1:68" ht="151.5" hidden="1" customHeight="1" x14ac:dyDescent="0.3">
      <c r="A37" s="222"/>
      <c r="B37" s="213"/>
      <c r="C37" s="213"/>
      <c r="D37" s="213"/>
      <c r="E37" s="225"/>
      <c r="F37" s="213"/>
      <c r="G37" s="216"/>
      <c r="H37" s="219"/>
      <c r="I37" s="231"/>
      <c r="J37" s="234"/>
      <c r="K37" s="231"/>
      <c r="L37" s="219"/>
      <c r="M37" s="231"/>
      <c r="N37" s="228"/>
      <c r="O37" s="6"/>
      <c r="P37" s="211"/>
      <c r="Q37" s="137"/>
      <c r="R37" s="138"/>
      <c r="S37" s="138"/>
      <c r="T37" s="139"/>
      <c r="U37" s="138"/>
      <c r="V37" s="138"/>
      <c r="W37" s="138"/>
      <c r="X37" s="140"/>
      <c r="Y37" s="141"/>
      <c r="Z37" s="142"/>
      <c r="AA37" s="141"/>
      <c r="AB37" s="142"/>
      <c r="AC37" s="143"/>
      <c r="AD37" s="144"/>
      <c r="AE37" s="145"/>
      <c r="AF37" s="145"/>
      <c r="AG37" s="145"/>
      <c r="AH37" s="146"/>
      <c r="AI37" s="151"/>
      <c r="AJ37" s="145"/>
      <c r="AK37" s="14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row>
    <row r="38" spans="1:68" ht="151.5" hidden="1" customHeight="1" x14ac:dyDescent="0.3">
      <c r="A38" s="222"/>
      <c r="B38" s="213"/>
      <c r="C38" s="213"/>
      <c r="D38" s="213"/>
      <c r="E38" s="225"/>
      <c r="F38" s="213"/>
      <c r="G38" s="216"/>
      <c r="H38" s="219"/>
      <c r="I38" s="231"/>
      <c r="J38" s="234"/>
      <c r="K38" s="231"/>
      <c r="L38" s="219"/>
      <c r="M38" s="231"/>
      <c r="N38" s="228"/>
      <c r="O38" s="6"/>
      <c r="P38" s="123"/>
      <c r="Q38" s="124"/>
      <c r="R38" s="125"/>
      <c r="S38" s="125"/>
      <c r="T38" s="126"/>
      <c r="U38" s="125"/>
      <c r="V38" s="125"/>
      <c r="W38" s="125"/>
      <c r="X38" s="127"/>
      <c r="Y38" s="128"/>
      <c r="Z38" s="129"/>
      <c r="AA38" s="128"/>
      <c r="AB38" s="129"/>
      <c r="AC38" s="130"/>
      <c r="AD38" s="144"/>
      <c r="AE38" s="131"/>
      <c r="AF38" s="131"/>
      <c r="AG38" s="132"/>
      <c r="AH38" s="133"/>
      <c r="AI38" s="133"/>
      <c r="AJ38" s="145"/>
      <c r="AK38" s="14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row>
    <row r="39" spans="1:68" ht="151.5" hidden="1" customHeight="1" x14ac:dyDescent="0.3">
      <c r="A39" s="223"/>
      <c r="B39" s="214"/>
      <c r="C39" s="214"/>
      <c r="D39" s="214"/>
      <c r="E39" s="226"/>
      <c r="F39" s="214"/>
      <c r="G39" s="217"/>
      <c r="H39" s="220"/>
      <c r="I39" s="232"/>
      <c r="J39" s="235"/>
      <c r="K39" s="232"/>
      <c r="L39" s="220"/>
      <c r="M39" s="232"/>
      <c r="N39" s="229"/>
      <c r="O39" s="6"/>
      <c r="P39" s="123"/>
      <c r="Q39" s="124"/>
      <c r="R39" s="125"/>
      <c r="S39" s="125"/>
      <c r="T39" s="126"/>
      <c r="U39" s="125"/>
      <c r="V39" s="125"/>
      <c r="W39" s="125"/>
      <c r="X39" s="127"/>
      <c r="Y39" s="128"/>
      <c r="Z39" s="129"/>
      <c r="AA39" s="128"/>
      <c r="AB39" s="129"/>
      <c r="AC39" s="130"/>
      <c r="AD39" s="144"/>
      <c r="AE39" s="131"/>
      <c r="AF39" s="131"/>
      <c r="AG39" s="132"/>
      <c r="AH39" s="133"/>
      <c r="AI39" s="133"/>
      <c r="AJ39" s="145"/>
      <c r="AK39" s="14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row>
    <row r="40" spans="1:68" ht="151.5" hidden="1" customHeight="1" x14ac:dyDescent="0.3">
      <c r="A40" s="221">
        <v>6</v>
      </c>
      <c r="B40" s="212"/>
      <c r="C40" s="212"/>
      <c r="D40" s="212"/>
      <c r="E40" s="224"/>
      <c r="F40" s="212"/>
      <c r="G40" s="215"/>
      <c r="H40" s="218"/>
      <c r="I40" s="230"/>
      <c r="J40" s="233"/>
      <c r="K40" s="236"/>
      <c r="L40" s="218"/>
      <c r="M40" s="230"/>
      <c r="N40" s="227"/>
      <c r="O40" s="6"/>
      <c r="P40" s="148"/>
      <c r="Q40" s="137"/>
      <c r="R40" s="138"/>
      <c r="S40" s="138"/>
      <c r="T40" s="139"/>
      <c r="U40" s="138"/>
      <c r="V40" s="138"/>
      <c r="W40" s="138"/>
      <c r="X40" s="140"/>
      <c r="Y40" s="141"/>
      <c r="Z40" s="142"/>
      <c r="AA40" s="141"/>
      <c r="AB40" s="142"/>
      <c r="AC40" s="143"/>
      <c r="AD40" s="144"/>
      <c r="AE40" s="145"/>
      <c r="AF40" s="145"/>
      <c r="AG40" s="145"/>
      <c r="AH40" s="146"/>
      <c r="AI40" s="146"/>
      <c r="AJ40" s="145"/>
      <c r="AK40" s="14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row>
    <row r="41" spans="1:68" ht="151.5" hidden="1" customHeight="1" x14ac:dyDescent="0.3">
      <c r="A41" s="222"/>
      <c r="B41" s="213"/>
      <c r="C41" s="213"/>
      <c r="D41" s="213"/>
      <c r="E41" s="225"/>
      <c r="F41" s="213"/>
      <c r="G41" s="216"/>
      <c r="H41" s="219"/>
      <c r="I41" s="231"/>
      <c r="J41" s="234"/>
      <c r="K41" s="237"/>
      <c r="L41" s="219"/>
      <c r="M41" s="231"/>
      <c r="N41" s="228"/>
      <c r="O41" s="6"/>
      <c r="P41" s="148"/>
      <c r="Q41" s="137"/>
      <c r="R41" s="138"/>
      <c r="S41" s="138"/>
      <c r="T41" s="139"/>
      <c r="U41" s="138"/>
      <c r="V41" s="138"/>
      <c r="W41" s="138"/>
      <c r="X41" s="140"/>
      <c r="Y41" s="141"/>
      <c r="Z41" s="142"/>
      <c r="AA41" s="141"/>
      <c r="AB41" s="142"/>
      <c r="AC41" s="143"/>
      <c r="AD41" s="144"/>
      <c r="AE41" s="145"/>
      <c r="AF41" s="145"/>
      <c r="AG41" s="145"/>
      <c r="AH41" s="146"/>
      <c r="AI41" s="146"/>
      <c r="AJ41" s="145"/>
      <c r="AK41" s="14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row>
    <row r="42" spans="1:68" ht="151.5" hidden="1" customHeight="1" x14ac:dyDescent="0.3">
      <c r="A42" s="222"/>
      <c r="B42" s="213"/>
      <c r="C42" s="213"/>
      <c r="D42" s="213"/>
      <c r="E42" s="225"/>
      <c r="F42" s="213"/>
      <c r="G42" s="216"/>
      <c r="H42" s="219"/>
      <c r="I42" s="231"/>
      <c r="J42" s="234"/>
      <c r="K42" s="237"/>
      <c r="L42" s="219"/>
      <c r="M42" s="231"/>
      <c r="N42" s="228"/>
      <c r="O42" s="6"/>
      <c r="P42" s="145"/>
      <c r="Q42" s="137"/>
      <c r="R42" s="138"/>
      <c r="S42" s="138"/>
      <c r="T42" s="139"/>
      <c r="U42" s="138"/>
      <c r="V42" s="138"/>
      <c r="W42" s="138"/>
      <c r="X42" s="140"/>
      <c r="Y42" s="141"/>
      <c r="Z42" s="142"/>
      <c r="AA42" s="141"/>
      <c r="AB42" s="142"/>
      <c r="AC42" s="143"/>
      <c r="AD42" s="144"/>
      <c r="AE42" s="145"/>
      <c r="AF42" s="145"/>
      <c r="AG42" s="145"/>
      <c r="AH42" s="146"/>
      <c r="AI42" s="146"/>
      <c r="AJ42" s="145"/>
      <c r="AK42" s="14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row>
    <row r="43" spans="1:68" ht="151.5" hidden="1" customHeight="1" x14ac:dyDescent="0.3">
      <c r="A43" s="222"/>
      <c r="B43" s="213"/>
      <c r="C43" s="213"/>
      <c r="D43" s="213"/>
      <c r="E43" s="225"/>
      <c r="F43" s="213"/>
      <c r="G43" s="216"/>
      <c r="H43" s="219"/>
      <c r="I43" s="231"/>
      <c r="J43" s="234"/>
      <c r="K43" s="237"/>
      <c r="L43" s="219"/>
      <c r="M43" s="231"/>
      <c r="N43" s="228"/>
      <c r="O43" s="122"/>
      <c r="P43" s="123"/>
      <c r="Q43" s="124"/>
      <c r="R43" s="125"/>
      <c r="S43" s="125"/>
      <c r="T43" s="126"/>
      <c r="U43" s="125"/>
      <c r="V43" s="125"/>
      <c r="W43" s="125"/>
      <c r="X43" s="127"/>
      <c r="Y43" s="128"/>
      <c r="Z43" s="129"/>
      <c r="AA43" s="128"/>
      <c r="AB43" s="129"/>
      <c r="AC43" s="130"/>
      <c r="AD43" s="144"/>
      <c r="AE43" s="131"/>
      <c r="AF43" s="131"/>
      <c r="AG43" s="132"/>
      <c r="AH43" s="133"/>
      <c r="AI43" s="133"/>
      <c r="AJ43" s="145"/>
      <c r="AK43" s="14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row>
    <row r="44" spans="1:68" ht="151.5" hidden="1" customHeight="1" x14ac:dyDescent="0.3">
      <c r="A44" s="222"/>
      <c r="B44" s="213"/>
      <c r="C44" s="213"/>
      <c r="D44" s="213"/>
      <c r="E44" s="225"/>
      <c r="F44" s="213"/>
      <c r="G44" s="216"/>
      <c r="H44" s="219"/>
      <c r="I44" s="231"/>
      <c r="J44" s="234"/>
      <c r="K44" s="237"/>
      <c r="L44" s="219"/>
      <c r="M44" s="231"/>
      <c r="N44" s="228"/>
      <c r="O44" s="122"/>
      <c r="P44" s="123"/>
      <c r="Q44" s="124"/>
      <c r="R44" s="125"/>
      <c r="S44" s="125"/>
      <c r="T44" s="126"/>
      <c r="U44" s="125"/>
      <c r="V44" s="125"/>
      <c r="W44" s="125"/>
      <c r="X44" s="127"/>
      <c r="Y44" s="128"/>
      <c r="Z44" s="129"/>
      <c r="AA44" s="128"/>
      <c r="AB44" s="129"/>
      <c r="AC44" s="130"/>
      <c r="AD44" s="144"/>
      <c r="AE44" s="131"/>
      <c r="AF44" s="131"/>
      <c r="AG44" s="132"/>
      <c r="AH44" s="133"/>
      <c r="AI44" s="133"/>
      <c r="AJ44" s="145"/>
      <c r="AK44" s="14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row>
    <row r="45" spans="1:68" ht="151.5" hidden="1" customHeight="1" x14ac:dyDescent="0.3">
      <c r="A45" s="223"/>
      <c r="B45" s="214"/>
      <c r="C45" s="214"/>
      <c r="D45" s="214"/>
      <c r="E45" s="226"/>
      <c r="F45" s="214"/>
      <c r="G45" s="217"/>
      <c r="H45" s="220"/>
      <c r="I45" s="232"/>
      <c r="J45" s="235"/>
      <c r="K45" s="238"/>
      <c r="L45" s="220"/>
      <c r="M45" s="232"/>
      <c r="N45" s="229"/>
      <c r="O45" s="122"/>
      <c r="P45" s="123"/>
      <c r="Q45" s="124"/>
      <c r="R45" s="125"/>
      <c r="S45" s="125"/>
      <c r="T45" s="126"/>
      <c r="U45" s="125"/>
      <c r="V45" s="125"/>
      <c r="W45" s="125"/>
      <c r="X45" s="127"/>
      <c r="Y45" s="128"/>
      <c r="Z45" s="129"/>
      <c r="AA45" s="128"/>
      <c r="AB45" s="129"/>
      <c r="AC45" s="130"/>
      <c r="AD45" s="144"/>
      <c r="AE45" s="131"/>
      <c r="AF45" s="131"/>
      <c r="AG45" s="132"/>
      <c r="AH45" s="133"/>
      <c r="AI45" s="133"/>
      <c r="AJ45" s="145"/>
      <c r="AK45" s="14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row>
    <row r="46" spans="1:68" ht="151.5" hidden="1" customHeight="1" x14ac:dyDescent="0.3">
      <c r="A46" s="239">
        <v>7</v>
      </c>
      <c r="B46" s="257"/>
      <c r="C46" s="257"/>
      <c r="D46" s="257"/>
      <c r="E46" s="260"/>
      <c r="F46" s="257"/>
      <c r="G46" s="263"/>
      <c r="H46" s="254" t="str">
        <f>IF(G46&lt;=0,"",IF(G46&lt;=2,"Muy Baja",IF(G46&lt;=24,"Baja",IF(G46&lt;=500,"Media",IF(G46&lt;=5000,"Alta","Muy Alta")))))</f>
        <v/>
      </c>
      <c r="I46" s="236" t="str">
        <f>IF(H46="","",IF(H46="Muy Baja",0.2,IF(H46="Baja",0.4,IF(H46="Media",0.6,IF(H46="Alta",0.8,IF(H46="Muy Alta",1,))))))</f>
        <v/>
      </c>
      <c r="J46" s="251"/>
      <c r="K46" s="236">
        <f>IF(NOT(ISERROR(MATCH(J46,'Tabla Impacto'!$B$221:$B$223,0))),'Tabla Impacto'!$F$223&amp;"Por favor no seleccionar los criterios de impacto(Afectación Económica o presupuestal y Pérdida Reputacional)",J46)</f>
        <v>0</v>
      </c>
      <c r="L46" s="254" t="str">
        <f>IF(OR(K46='Tabla Impacto'!$C$11,K46='Tabla Impacto'!$D$11),"Leve",IF(OR(K46='Tabla Impacto'!$C$12,K46='Tabla Impacto'!$D$12),"Menor",IF(OR(K46='Tabla Impacto'!$C$13,K46='Tabla Impacto'!$D$13),"Moderado",IF(OR(K46='Tabla Impacto'!$C$14,K46='Tabla Impacto'!$D$14),"Mayor",IF(OR(K46='Tabla Impacto'!$C$15,K46='Tabla Impacto'!$D$15),"Catastrófico","")))))</f>
        <v/>
      </c>
      <c r="M46" s="236" t="str">
        <f>IF(L46="","",IF(L46="Leve",0.2,IF(L46="Menor",0.4,IF(L46="Moderado",0.6,IF(L46="Mayor",0.8,IF(L46="Catastrófico",1,))))))</f>
        <v/>
      </c>
      <c r="N46" s="266"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2">
        <v>1</v>
      </c>
      <c r="P46" s="123"/>
      <c r="Q46" s="124" t="str">
        <f>IF(OR(R46="Preventivo",R46="Detectivo"),"Probabilidad",IF(R46="Correctivo","Impacto",""))</f>
        <v/>
      </c>
      <c r="R46" s="125"/>
      <c r="S46" s="125"/>
      <c r="T46" s="126" t="str">
        <f>IF(AND(R46="Preventivo",S46="Automático"),"50%",IF(AND(R46="Preventivo",S46="Manual"),"40%",IF(AND(R46="Detectivo",S46="Automático"),"40%",IF(AND(R46="Detectivo",S46="Manual"),"30%",IF(AND(R46="Correctivo",S46="Automático"),"35%",IF(AND(R46="Correctivo",S46="Manual"),"25%",""))))))</f>
        <v/>
      </c>
      <c r="U46" s="125"/>
      <c r="V46" s="125"/>
      <c r="W46" s="125"/>
      <c r="X46" s="127" t="str">
        <f>IFERROR(IF(Q46="Probabilidad",(I46-(+I46*T46)),IF(Q46="Impacto",I46,"")),"")</f>
        <v/>
      </c>
      <c r="Y46" s="128" t="str">
        <f>IFERROR(IF(X46="","",IF(X46&lt;=0.2,"Muy Baja",IF(X46&lt;=0.4,"Baja",IF(X46&lt;=0.6,"Media",IF(X46&lt;=0.8,"Alta","Muy Alta"))))),"")</f>
        <v/>
      </c>
      <c r="Z46" s="129" t="str">
        <f>+X46</f>
        <v/>
      </c>
      <c r="AA46" s="128" t="str">
        <f>IFERROR(IF(AB46="","",IF(AB46&lt;=0.2,"Leve",IF(AB46&lt;=0.4,"Menor",IF(AB46&lt;=0.6,"Moderado",IF(AB46&lt;=0.8,"Mayor","Catastrófico"))))),"")</f>
        <v/>
      </c>
      <c r="AB46" s="129" t="str">
        <f>IFERROR(IF(Q46="Impacto",(M46-(+M46*T46)),IF(Q46="Probabilidad",M46,"")),"")</f>
        <v/>
      </c>
      <c r="AC46" s="130"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44"/>
      <c r="AE46" s="131"/>
      <c r="AF46" s="131"/>
      <c r="AG46" s="132"/>
      <c r="AH46" s="133"/>
      <c r="AI46" s="133"/>
      <c r="AJ46" s="145"/>
      <c r="AK46" s="14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row>
    <row r="47" spans="1:68" ht="151.5" hidden="1" customHeight="1" x14ac:dyDescent="0.3">
      <c r="A47" s="240"/>
      <c r="B47" s="258"/>
      <c r="C47" s="258"/>
      <c r="D47" s="258"/>
      <c r="E47" s="261"/>
      <c r="F47" s="258"/>
      <c r="G47" s="264"/>
      <c r="H47" s="255"/>
      <c r="I47" s="237"/>
      <c r="J47" s="252"/>
      <c r="K47" s="237">
        <f t="shared" ref="K47:K51" ca="1" si="36">IF(NOT(ISERROR(MATCH(J47,_xlfn.ANCHORARRAY(E58),0))),I60&amp;"Por favor no seleccionar los criterios de impacto",J47)</f>
        <v>0</v>
      </c>
      <c r="L47" s="255"/>
      <c r="M47" s="237"/>
      <c r="N47" s="267"/>
      <c r="O47" s="122">
        <v>2</v>
      </c>
      <c r="P47" s="123"/>
      <c r="Q47" s="124" t="str">
        <f>IF(OR(R47="Preventivo",R47="Detectivo"),"Probabilidad",IF(R47="Correctivo","Impacto",""))</f>
        <v/>
      </c>
      <c r="R47" s="125"/>
      <c r="S47" s="125"/>
      <c r="T47" s="126" t="str">
        <f t="shared" ref="T47:T51" si="37">IF(AND(R47="Preventivo",S47="Automático"),"50%",IF(AND(R47="Preventivo",S47="Manual"),"40%",IF(AND(R47="Detectivo",S47="Automático"),"40%",IF(AND(R47="Detectivo",S47="Manual"),"30%",IF(AND(R47="Correctivo",S47="Automático"),"35%",IF(AND(R47="Correctivo",S47="Manual"),"25%",""))))))</f>
        <v/>
      </c>
      <c r="U47" s="125"/>
      <c r="V47" s="125"/>
      <c r="W47" s="125"/>
      <c r="X47" s="127" t="str">
        <f>IFERROR(IF(AND(Q46="Probabilidad",Q47="Probabilidad"),(Z46-(+Z46*T47)),IF(Q47="Probabilidad",(I46-(+I46*T47)),IF(Q47="Impacto",Z46,""))),"")</f>
        <v/>
      </c>
      <c r="Y47" s="128" t="str">
        <f t="shared" si="1"/>
        <v/>
      </c>
      <c r="Z47" s="129" t="str">
        <f t="shared" ref="Z47:Z51" si="38">+X47</f>
        <v/>
      </c>
      <c r="AA47" s="128" t="str">
        <f t="shared" si="3"/>
        <v/>
      </c>
      <c r="AB47" s="129" t="str">
        <f>IFERROR(IF(AND(Q46="Impacto",Q47="Impacto"),(AB46-(+AB46*T47)),IF(Q47="Impacto",(M46-(+M46*T47)),IF(Q47="Probabilidad",AB46,""))),"")</f>
        <v/>
      </c>
      <c r="AC47" s="130" t="str">
        <f t="shared" ref="AC47:AC48" si="39">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44"/>
      <c r="AE47" s="131"/>
      <c r="AF47" s="131"/>
      <c r="AG47" s="132"/>
      <c r="AH47" s="133"/>
      <c r="AI47" s="133"/>
      <c r="AJ47" s="145"/>
      <c r="AK47" s="14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row>
    <row r="48" spans="1:68" ht="151.5" hidden="1" customHeight="1" x14ac:dyDescent="0.3">
      <c r="A48" s="240"/>
      <c r="B48" s="258"/>
      <c r="C48" s="258"/>
      <c r="D48" s="258"/>
      <c r="E48" s="261"/>
      <c r="F48" s="258"/>
      <c r="G48" s="264"/>
      <c r="H48" s="255"/>
      <c r="I48" s="237"/>
      <c r="J48" s="252"/>
      <c r="K48" s="237">
        <f t="shared" ca="1" si="36"/>
        <v>0</v>
      </c>
      <c r="L48" s="255"/>
      <c r="M48" s="237"/>
      <c r="N48" s="267"/>
      <c r="O48" s="122">
        <v>3</v>
      </c>
      <c r="P48" s="134"/>
      <c r="Q48" s="124" t="str">
        <f>IF(OR(R48="Preventivo",R48="Detectivo"),"Probabilidad",IF(R48="Correctivo","Impacto",""))</f>
        <v/>
      </c>
      <c r="R48" s="125"/>
      <c r="S48" s="125"/>
      <c r="T48" s="126" t="str">
        <f t="shared" si="37"/>
        <v/>
      </c>
      <c r="U48" s="125"/>
      <c r="V48" s="125"/>
      <c r="W48" s="125"/>
      <c r="X48" s="127" t="str">
        <f>IFERROR(IF(AND(Q47="Probabilidad",Q48="Probabilidad"),(Z47-(+Z47*T48)),IF(AND(Q47="Impacto",Q48="Probabilidad"),(Z46-(+Z46*T48)),IF(Q48="Impacto",Z47,""))),"")</f>
        <v/>
      </c>
      <c r="Y48" s="128" t="str">
        <f t="shared" si="1"/>
        <v/>
      </c>
      <c r="Z48" s="129" t="str">
        <f t="shared" si="38"/>
        <v/>
      </c>
      <c r="AA48" s="128" t="str">
        <f t="shared" si="3"/>
        <v/>
      </c>
      <c r="AB48" s="129" t="str">
        <f>IFERROR(IF(AND(Q47="Impacto",Q48="Impacto"),(AB47-(+AB47*T48)),IF(AND(Q47="Probabilidad",Q48="Impacto"),(AB46-(+AB46*T48)),IF(Q48="Probabilidad",AB47,""))),"")</f>
        <v/>
      </c>
      <c r="AC48" s="130" t="str">
        <f t="shared" si="39"/>
        <v/>
      </c>
      <c r="AD48" s="144"/>
      <c r="AE48" s="131"/>
      <c r="AF48" s="131"/>
      <c r="AG48" s="132"/>
      <c r="AH48" s="133"/>
      <c r="AI48" s="133"/>
      <c r="AJ48" s="145"/>
      <c r="AK48" s="14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row>
    <row r="49" spans="1:68" ht="151.5" hidden="1" customHeight="1" x14ac:dyDescent="0.3">
      <c r="A49" s="240"/>
      <c r="B49" s="258"/>
      <c r="C49" s="258"/>
      <c r="D49" s="258"/>
      <c r="E49" s="261"/>
      <c r="F49" s="258"/>
      <c r="G49" s="264"/>
      <c r="H49" s="255"/>
      <c r="I49" s="237"/>
      <c r="J49" s="252"/>
      <c r="K49" s="237">
        <f t="shared" ca="1" si="36"/>
        <v>0</v>
      </c>
      <c r="L49" s="255"/>
      <c r="M49" s="237"/>
      <c r="N49" s="267"/>
      <c r="O49" s="122">
        <v>4</v>
      </c>
      <c r="P49" s="123"/>
      <c r="Q49" s="124" t="str">
        <f t="shared" ref="Q49:Q51" si="40">IF(OR(R49="Preventivo",R49="Detectivo"),"Probabilidad",IF(R49="Correctivo","Impacto",""))</f>
        <v/>
      </c>
      <c r="R49" s="125"/>
      <c r="S49" s="125"/>
      <c r="T49" s="126" t="str">
        <f t="shared" si="37"/>
        <v/>
      </c>
      <c r="U49" s="125"/>
      <c r="V49" s="125"/>
      <c r="W49" s="125"/>
      <c r="X49" s="127" t="str">
        <f t="shared" ref="X49:X51" si="41">IFERROR(IF(AND(Q48="Probabilidad",Q49="Probabilidad"),(Z48-(+Z48*T49)),IF(AND(Q48="Impacto",Q49="Probabilidad"),(Z47-(+Z47*T49)),IF(Q49="Impacto",Z48,""))),"")</f>
        <v/>
      </c>
      <c r="Y49" s="128" t="str">
        <f t="shared" si="1"/>
        <v/>
      </c>
      <c r="Z49" s="129" t="str">
        <f t="shared" si="38"/>
        <v/>
      </c>
      <c r="AA49" s="128" t="str">
        <f t="shared" si="3"/>
        <v/>
      </c>
      <c r="AB49" s="129" t="str">
        <f t="shared" ref="AB49:AB51" si="42">IFERROR(IF(AND(Q48="Impacto",Q49="Impacto"),(AB48-(+AB48*T49)),IF(AND(Q48="Probabilidad",Q49="Impacto"),(AB47-(+AB47*T49)),IF(Q49="Probabilidad",AB48,""))),"")</f>
        <v/>
      </c>
      <c r="AC49" s="130"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44"/>
      <c r="AE49" s="131"/>
      <c r="AF49" s="131"/>
      <c r="AG49" s="132"/>
      <c r="AH49" s="133"/>
      <c r="AI49" s="133"/>
      <c r="AJ49" s="145"/>
      <c r="AK49" s="14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row>
    <row r="50" spans="1:68" ht="151.5" hidden="1" customHeight="1" x14ac:dyDescent="0.3">
      <c r="A50" s="240"/>
      <c r="B50" s="258"/>
      <c r="C50" s="258"/>
      <c r="D50" s="258"/>
      <c r="E50" s="261"/>
      <c r="F50" s="258"/>
      <c r="G50" s="264"/>
      <c r="H50" s="255"/>
      <c r="I50" s="237"/>
      <c r="J50" s="252"/>
      <c r="K50" s="237">
        <f t="shared" ca="1" si="36"/>
        <v>0</v>
      </c>
      <c r="L50" s="255"/>
      <c r="M50" s="237"/>
      <c r="N50" s="267"/>
      <c r="O50" s="122">
        <v>5</v>
      </c>
      <c r="P50" s="123"/>
      <c r="Q50" s="124" t="str">
        <f t="shared" si="40"/>
        <v/>
      </c>
      <c r="R50" s="125"/>
      <c r="S50" s="125"/>
      <c r="T50" s="126" t="str">
        <f t="shared" si="37"/>
        <v/>
      </c>
      <c r="U50" s="125"/>
      <c r="V50" s="125"/>
      <c r="W50" s="125"/>
      <c r="X50" s="127" t="str">
        <f t="shared" si="41"/>
        <v/>
      </c>
      <c r="Y50" s="128" t="str">
        <f t="shared" si="1"/>
        <v/>
      </c>
      <c r="Z50" s="129" t="str">
        <f t="shared" si="38"/>
        <v/>
      </c>
      <c r="AA50" s="128" t="str">
        <f t="shared" si="3"/>
        <v/>
      </c>
      <c r="AB50" s="129" t="str">
        <f t="shared" si="42"/>
        <v/>
      </c>
      <c r="AC50" s="130" t="str">
        <f t="shared" ref="AC50:AC51" si="43">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44"/>
      <c r="AE50" s="131"/>
      <c r="AF50" s="131"/>
      <c r="AG50" s="132"/>
      <c r="AH50" s="133"/>
      <c r="AI50" s="133"/>
      <c r="AJ50" s="145"/>
      <c r="AK50" s="14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row>
    <row r="51" spans="1:68" ht="151.5" hidden="1" customHeight="1" x14ac:dyDescent="0.3">
      <c r="A51" s="241"/>
      <c r="B51" s="259"/>
      <c r="C51" s="259"/>
      <c r="D51" s="259"/>
      <c r="E51" s="262"/>
      <c r="F51" s="259"/>
      <c r="G51" s="265"/>
      <c r="H51" s="256"/>
      <c r="I51" s="238"/>
      <c r="J51" s="253"/>
      <c r="K51" s="238">
        <f t="shared" ca="1" si="36"/>
        <v>0</v>
      </c>
      <c r="L51" s="256"/>
      <c r="M51" s="238"/>
      <c r="N51" s="268"/>
      <c r="O51" s="122">
        <v>6</v>
      </c>
      <c r="P51" s="123"/>
      <c r="Q51" s="124" t="str">
        <f t="shared" si="40"/>
        <v/>
      </c>
      <c r="R51" s="125"/>
      <c r="S51" s="125"/>
      <c r="T51" s="126" t="str">
        <f t="shared" si="37"/>
        <v/>
      </c>
      <c r="U51" s="125"/>
      <c r="V51" s="125"/>
      <c r="W51" s="125"/>
      <c r="X51" s="127" t="str">
        <f t="shared" si="41"/>
        <v/>
      </c>
      <c r="Y51" s="128" t="str">
        <f t="shared" si="1"/>
        <v/>
      </c>
      <c r="Z51" s="129" t="str">
        <f t="shared" si="38"/>
        <v/>
      </c>
      <c r="AA51" s="128" t="str">
        <f t="shared" si="3"/>
        <v/>
      </c>
      <c r="AB51" s="129" t="str">
        <f t="shared" si="42"/>
        <v/>
      </c>
      <c r="AC51" s="130" t="str">
        <f t="shared" si="43"/>
        <v/>
      </c>
      <c r="AD51" s="144"/>
      <c r="AE51" s="131"/>
      <c r="AF51" s="131"/>
      <c r="AG51" s="132"/>
      <c r="AH51" s="133"/>
      <c r="AI51" s="133"/>
      <c r="AJ51" s="145"/>
      <c r="AK51" s="14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row>
    <row r="52" spans="1:68" ht="151.5" hidden="1" customHeight="1" x14ac:dyDescent="0.3">
      <c r="A52" s="239">
        <v>8</v>
      </c>
      <c r="B52" s="257"/>
      <c r="C52" s="257"/>
      <c r="D52" s="257"/>
      <c r="E52" s="260"/>
      <c r="F52" s="257"/>
      <c r="G52" s="263"/>
      <c r="H52" s="254" t="str">
        <f>IF(G52&lt;=0,"",IF(G52&lt;=2,"Muy Baja",IF(G52&lt;=24,"Baja",IF(G52&lt;=500,"Media",IF(G52&lt;=5000,"Alta","Muy Alta")))))</f>
        <v/>
      </c>
      <c r="I52" s="236" t="str">
        <f>IF(H52="","",IF(H52="Muy Baja",0.2,IF(H52="Baja",0.4,IF(H52="Media",0.6,IF(H52="Alta",0.8,IF(H52="Muy Alta",1,))))))</f>
        <v/>
      </c>
      <c r="J52" s="251"/>
      <c r="K52" s="236">
        <f>IF(NOT(ISERROR(MATCH(J52,'Tabla Impacto'!$B$221:$B$223,0))),'Tabla Impacto'!$F$223&amp;"Por favor no seleccionar los criterios de impacto(Afectación Económica o presupuestal y Pérdida Reputacional)",J52)</f>
        <v>0</v>
      </c>
      <c r="L52" s="254" t="str">
        <f>IF(OR(K52='Tabla Impacto'!$C$11,K52='Tabla Impacto'!$D$11),"Leve",IF(OR(K52='Tabla Impacto'!$C$12,K52='Tabla Impacto'!$D$12),"Menor",IF(OR(K52='Tabla Impacto'!$C$13,K52='Tabla Impacto'!$D$13),"Moderado",IF(OR(K52='Tabla Impacto'!$C$14,K52='Tabla Impacto'!$D$14),"Mayor",IF(OR(K52='Tabla Impacto'!$C$15,K52='Tabla Impacto'!$D$15),"Catastrófico","")))))</f>
        <v/>
      </c>
      <c r="M52" s="236" t="str">
        <f>IF(L52="","",IF(L52="Leve",0.2,IF(L52="Menor",0.4,IF(L52="Moderado",0.6,IF(L52="Mayor",0.8,IF(L52="Catastrófico",1,))))))</f>
        <v/>
      </c>
      <c r="N52" s="266" t="str">
        <f>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2">
        <v>1</v>
      </c>
      <c r="P52" s="123"/>
      <c r="Q52" s="124" t="str">
        <f>IF(OR(R52="Preventivo",R52="Detectivo"),"Probabilidad",IF(R52="Correctivo","Impacto",""))</f>
        <v/>
      </c>
      <c r="R52" s="125"/>
      <c r="S52" s="125"/>
      <c r="T52" s="126" t="str">
        <f>IF(AND(R52="Preventivo",S52="Automático"),"50%",IF(AND(R52="Preventivo",S52="Manual"),"40%",IF(AND(R52="Detectivo",S52="Automático"),"40%",IF(AND(R52="Detectivo",S52="Manual"),"30%",IF(AND(R52="Correctivo",S52="Automático"),"35%",IF(AND(R52="Correctivo",S52="Manual"),"25%",""))))))</f>
        <v/>
      </c>
      <c r="U52" s="125"/>
      <c r="V52" s="125"/>
      <c r="W52" s="125"/>
      <c r="X52" s="127" t="str">
        <f>IFERROR(IF(Q52="Probabilidad",(I52-(+I52*T52)),IF(Q52="Impacto",I52,"")),"")</f>
        <v/>
      </c>
      <c r="Y52" s="128" t="str">
        <f>IFERROR(IF(X52="","",IF(X52&lt;=0.2,"Muy Baja",IF(X52&lt;=0.4,"Baja",IF(X52&lt;=0.6,"Media",IF(X52&lt;=0.8,"Alta","Muy Alta"))))),"")</f>
        <v/>
      </c>
      <c r="Z52" s="129" t="str">
        <f>+X52</f>
        <v/>
      </c>
      <c r="AA52" s="128" t="str">
        <f>IFERROR(IF(AB52="","",IF(AB52&lt;=0.2,"Leve",IF(AB52&lt;=0.4,"Menor",IF(AB52&lt;=0.6,"Moderado",IF(AB52&lt;=0.8,"Mayor","Catastrófico"))))),"")</f>
        <v/>
      </c>
      <c r="AB52" s="129" t="str">
        <f>IFERROR(IF(Q52="Impacto",(M52-(+M52*T52)),IF(Q52="Probabilidad",M52,"")),"")</f>
        <v/>
      </c>
      <c r="AC52" s="130"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44"/>
      <c r="AE52" s="131"/>
      <c r="AF52" s="131"/>
      <c r="AG52" s="132"/>
      <c r="AH52" s="133"/>
      <c r="AI52" s="133"/>
      <c r="AJ52" s="145"/>
      <c r="AK52" s="14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row>
    <row r="53" spans="1:68" ht="151.5" hidden="1" customHeight="1" x14ac:dyDescent="0.3">
      <c r="A53" s="240"/>
      <c r="B53" s="258"/>
      <c r="C53" s="258"/>
      <c r="D53" s="258"/>
      <c r="E53" s="261"/>
      <c r="F53" s="258"/>
      <c r="G53" s="264"/>
      <c r="H53" s="255"/>
      <c r="I53" s="237"/>
      <c r="J53" s="252"/>
      <c r="K53" s="237">
        <f ca="1">IF(NOT(ISERROR(MATCH(J53,_xlfn.ANCHORARRAY(E64),0))),I66&amp;"Por favor no seleccionar los criterios de impacto",J53)</f>
        <v>0</v>
      </c>
      <c r="L53" s="255"/>
      <c r="M53" s="237"/>
      <c r="N53" s="267"/>
      <c r="O53" s="122">
        <v>2</v>
      </c>
      <c r="P53" s="123"/>
      <c r="Q53" s="124" t="str">
        <f>IF(OR(R53="Preventivo",R53="Detectivo"),"Probabilidad",IF(R53="Correctivo","Impacto",""))</f>
        <v/>
      </c>
      <c r="R53" s="125"/>
      <c r="S53" s="125"/>
      <c r="T53" s="126" t="str">
        <f t="shared" ref="T53:T57" si="44">IF(AND(R53="Preventivo",S53="Automático"),"50%",IF(AND(R53="Preventivo",S53="Manual"),"40%",IF(AND(R53="Detectivo",S53="Automático"),"40%",IF(AND(R53="Detectivo",S53="Manual"),"30%",IF(AND(R53="Correctivo",S53="Automático"),"35%",IF(AND(R53="Correctivo",S53="Manual"),"25%",""))))))</f>
        <v/>
      </c>
      <c r="U53" s="125"/>
      <c r="V53" s="125"/>
      <c r="W53" s="125"/>
      <c r="X53" s="127" t="str">
        <f>IFERROR(IF(AND(Q52="Probabilidad",Q53="Probabilidad"),(Z52-(+Z52*T53)),IF(Q53="Probabilidad",(I52-(+I52*T53)),IF(Q53="Impacto",Z52,""))),"")</f>
        <v/>
      </c>
      <c r="Y53" s="128" t="str">
        <f t="shared" si="1"/>
        <v/>
      </c>
      <c r="Z53" s="129" t="str">
        <f t="shared" ref="Z53:Z57" si="45">+X53</f>
        <v/>
      </c>
      <c r="AA53" s="128" t="str">
        <f t="shared" si="3"/>
        <v/>
      </c>
      <c r="AB53" s="129" t="str">
        <f>IFERROR(IF(AND(Q52="Impacto",Q53="Impacto"),(AB52-(+AB52*T53)),IF(Q53="Impacto",(M52-(+M52*T53)),IF(Q53="Probabilidad",AB52,""))),"")</f>
        <v/>
      </c>
      <c r="AC53" s="130" t="str">
        <f t="shared" ref="AC53:AC54" si="46">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44"/>
      <c r="AE53" s="131"/>
      <c r="AF53" s="131"/>
      <c r="AG53" s="132"/>
      <c r="AH53" s="133"/>
      <c r="AI53" s="133"/>
      <c r="AJ53" s="145"/>
      <c r="AK53" s="14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row>
    <row r="54" spans="1:68" ht="151.5" hidden="1" customHeight="1" x14ac:dyDescent="0.3">
      <c r="A54" s="240"/>
      <c r="B54" s="258"/>
      <c r="C54" s="258"/>
      <c r="D54" s="258"/>
      <c r="E54" s="261"/>
      <c r="F54" s="258"/>
      <c r="G54" s="264"/>
      <c r="H54" s="255"/>
      <c r="I54" s="237"/>
      <c r="J54" s="252"/>
      <c r="K54" s="237">
        <f ca="1">IF(NOT(ISERROR(MATCH(J54,_xlfn.ANCHORARRAY(E65),0))),I67&amp;"Por favor no seleccionar los criterios de impacto",J54)</f>
        <v>0</v>
      </c>
      <c r="L54" s="255"/>
      <c r="M54" s="237"/>
      <c r="N54" s="267"/>
      <c r="O54" s="122">
        <v>3</v>
      </c>
      <c r="P54" s="134"/>
      <c r="Q54" s="124" t="str">
        <f>IF(OR(R54="Preventivo",R54="Detectivo"),"Probabilidad",IF(R54="Correctivo","Impacto",""))</f>
        <v/>
      </c>
      <c r="R54" s="125"/>
      <c r="S54" s="125"/>
      <c r="T54" s="126" t="str">
        <f t="shared" si="44"/>
        <v/>
      </c>
      <c r="U54" s="125"/>
      <c r="V54" s="125"/>
      <c r="W54" s="125"/>
      <c r="X54" s="127" t="str">
        <f>IFERROR(IF(AND(Q53="Probabilidad",Q54="Probabilidad"),(Z53-(+Z53*T54)),IF(AND(Q53="Impacto",Q54="Probabilidad"),(Z52-(+Z52*T54)),IF(Q54="Impacto",Z53,""))),"")</f>
        <v/>
      </c>
      <c r="Y54" s="128" t="str">
        <f t="shared" si="1"/>
        <v/>
      </c>
      <c r="Z54" s="129" t="str">
        <f t="shared" si="45"/>
        <v/>
      </c>
      <c r="AA54" s="128" t="str">
        <f t="shared" si="3"/>
        <v/>
      </c>
      <c r="AB54" s="129" t="str">
        <f>IFERROR(IF(AND(Q53="Impacto",Q54="Impacto"),(AB53-(+AB53*T54)),IF(AND(Q53="Probabilidad",Q54="Impacto"),(AB52-(+AB52*T54)),IF(Q54="Probabilidad",AB53,""))),"")</f>
        <v/>
      </c>
      <c r="AC54" s="130" t="str">
        <f t="shared" si="46"/>
        <v/>
      </c>
      <c r="AD54" s="144"/>
      <c r="AE54" s="131"/>
      <c r="AF54" s="131"/>
      <c r="AG54" s="132"/>
      <c r="AH54" s="133"/>
      <c r="AI54" s="133"/>
      <c r="AJ54" s="145"/>
      <c r="AK54" s="14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row>
    <row r="55" spans="1:68" ht="151.5" hidden="1" customHeight="1" x14ac:dyDescent="0.3">
      <c r="A55" s="240"/>
      <c r="B55" s="258"/>
      <c r="C55" s="258"/>
      <c r="D55" s="258"/>
      <c r="E55" s="261"/>
      <c r="F55" s="258"/>
      <c r="G55" s="264"/>
      <c r="H55" s="255"/>
      <c r="I55" s="237"/>
      <c r="J55" s="252"/>
      <c r="K55" s="237">
        <f ca="1">IF(NOT(ISERROR(MATCH(J55,_xlfn.ANCHORARRAY(E66),0))),I68&amp;"Por favor no seleccionar los criterios de impacto",J55)</f>
        <v>0</v>
      </c>
      <c r="L55" s="255"/>
      <c r="M55" s="237"/>
      <c r="N55" s="267"/>
      <c r="O55" s="122">
        <v>4</v>
      </c>
      <c r="P55" s="123"/>
      <c r="Q55" s="124" t="str">
        <f t="shared" ref="Q55:Q57" si="47">IF(OR(R55="Preventivo",R55="Detectivo"),"Probabilidad",IF(R55="Correctivo","Impacto",""))</f>
        <v/>
      </c>
      <c r="R55" s="125"/>
      <c r="S55" s="125"/>
      <c r="T55" s="126" t="str">
        <f t="shared" si="44"/>
        <v/>
      </c>
      <c r="U55" s="125"/>
      <c r="V55" s="125"/>
      <c r="W55" s="125"/>
      <c r="X55" s="127" t="str">
        <f t="shared" ref="X55:X57" si="48">IFERROR(IF(AND(Q54="Probabilidad",Q55="Probabilidad"),(Z54-(+Z54*T55)),IF(AND(Q54="Impacto",Q55="Probabilidad"),(Z53-(+Z53*T55)),IF(Q55="Impacto",Z54,""))),"")</f>
        <v/>
      </c>
      <c r="Y55" s="128" t="str">
        <f t="shared" si="1"/>
        <v/>
      </c>
      <c r="Z55" s="129" t="str">
        <f t="shared" si="45"/>
        <v/>
      </c>
      <c r="AA55" s="128" t="str">
        <f t="shared" si="3"/>
        <v/>
      </c>
      <c r="AB55" s="129" t="str">
        <f t="shared" ref="AB55:AB57" si="49">IFERROR(IF(AND(Q54="Impacto",Q55="Impacto"),(AB54-(+AB54*T55)),IF(AND(Q54="Probabilidad",Q55="Impacto"),(AB53-(+AB53*T55)),IF(Q55="Probabilidad",AB54,""))),"")</f>
        <v/>
      </c>
      <c r="AC55" s="130"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44"/>
      <c r="AE55" s="131"/>
      <c r="AF55" s="131"/>
      <c r="AG55" s="132"/>
      <c r="AH55" s="133"/>
      <c r="AI55" s="133"/>
      <c r="AJ55" s="145"/>
      <c r="AK55" s="14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row>
    <row r="56" spans="1:68" ht="151.5" hidden="1" customHeight="1" x14ac:dyDescent="0.3">
      <c r="A56" s="240"/>
      <c r="B56" s="258"/>
      <c r="C56" s="258"/>
      <c r="D56" s="258"/>
      <c r="E56" s="261"/>
      <c r="F56" s="258"/>
      <c r="G56" s="264"/>
      <c r="H56" s="255"/>
      <c r="I56" s="237"/>
      <c r="J56" s="252"/>
      <c r="K56" s="237">
        <f ca="1">IF(NOT(ISERROR(MATCH(J56,_xlfn.ANCHORARRAY(E67),0))),I69&amp;"Por favor no seleccionar los criterios de impacto",J56)</f>
        <v>0</v>
      </c>
      <c r="L56" s="255"/>
      <c r="M56" s="237"/>
      <c r="N56" s="267"/>
      <c r="O56" s="122">
        <v>5</v>
      </c>
      <c r="P56" s="123"/>
      <c r="Q56" s="124" t="str">
        <f t="shared" si="47"/>
        <v/>
      </c>
      <c r="R56" s="125"/>
      <c r="S56" s="125"/>
      <c r="T56" s="126" t="str">
        <f t="shared" si="44"/>
        <v/>
      </c>
      <c r="U56" s="125"/>
      <c r="V56" s="125"/>
      <c r="W56" s="125"/>
      <c r="X56" s="127" t="str">
        <f t="shared" si="48"/>
        <v/>
      </c>
      <c r="Y56" s="128" t="str">
        <f t="shared" si="1"/>
        <v/>
      </c>
      <c r="Z56" s="129" t="str">
        <f t="shared" si="45"/>
        <v/>
      </c>
      <c r="AA56" s="128" t="str">
        <f t="shared" si="3"/>
        <v/>
      </c>
      <c r="AB56" s="129" t="str">
        <f t="shared" si="49"/>
        <v/>
      </c>
      <c r="AC56" s="130" t="str">
        <f t="shared" ref="AC56:AC57" si="50">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44"/>
      <c r="AE56" s="131"/>
      <c r="AF56" s="131"/>
      <c r="AG56" s="132"/>
      <c r="AH56" s="133"/>
      <c r="AI56" s="133"/>
      <c r="AJ56" s="145"/>
      <c r="AK56" s="14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row>
    <row r="57" spans="1:68" ht="151.5" hidden="1" customHeight="1" x14ac:dyDescent="0.3">
      <c r="A57" s="241"/>
      <c r="B57" s="259"/>
      <c r="C57" s="259"/>
      <c r="D57" s="259"/>
      <c r="E57" s="262"/>
      <c r="F57" s="259"/>
      <c r="G57" s="265"/>
      <c r="H57" s="256"/>
      <c r="I57" s="238"/>
      <c r="J57" s="253"/>
      <c r="K57" s="238">
        <f ca="1">IF(NOT(ISERROR(MATCH(J57,_xlfn.ANCHORARRAY(E68),0))),I70&amp;"Por favor no seleccionar los criterios de impacto",J57)</f>
        <v>0</v>
      </c>
      <c r="L57" s="256"/>
      <c r="M57" s="238"/>
      <c r="N57" s="268"/>
      <c r="O57" s="122">
        <v>6</v>
      </c>
      <c r="P57" s="123"/>
      <c r="Q57" s="124" t="str">
        <f t="shared" si="47"/>
        <v/>
      </c>
      <c r="R57" s="125"/>
      <c r="S57" s="125"/>
      <c r="T57" s="126" t="str">
        <f t="shared" si="44"/>
        <v/>
      </c>
      <c r="U57" s="125"/>
      <c r="V57" s="125"/>
      <c r="W57" s="125"/>
      <c r="X57" s="127" t="str">
        <f t="shared" si="48"/>
        <v/>
      </c>
      <c r="Y57" s="128" t="str">
        <f t="shared" si="1"/>
        <v/>
      </c>
      <c r="Z57" s="129" t="str">
        <f t="shared" si="45"/>
        <v/>
      </c>
      <c r="AA57" s="128" t="str">
        <f t="shared" si="3"/>
        <v/>
      </c>
      <c r="AB57" s="129" t="str">
        <f t="shared" si="49"/>
        <v/>
      </c>
      <c r="AC57" s="130" t="str">
        <f t="shared" si="50"/>
        <v/>
      </c>
      <c r="AD57" s="144"/>
      <c r="AE57" s="131"/>
      <c r="AF57" s="131"/>
      <c r="AG57" s="132"/>
      <c r="AH57" s="133"/>
      <c r="AI57" s="133"/>
      <c r="AJ57" s="145"/>
      <c r="AK57" s="14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row>
    <row r="58" spans="1:68" ht="151.5" hidden="1" customHeight="1" x14ac:dyDescent="0.3">
      <c r="A58" s="239">
        <v>9</v>
      </c>
      <c r="B58" s="257"/>
      <c r="C58" s="257"/>
      <c r="D58" s="257"/>
      <c r="E58" s="260"/>
      <c r="F58" s="257"/>
      <c r="G58" s="263"/>
      <c r="H58" s="254" t="str">
        <f>IF(G58&lt;=0,"",IF(G58&lt;=2,"Muy Baja",IF(G58&lt;=24,"Baja",IF(G58&lt;=500,"Media",IF(G58&lt;=5000,"Alta","Muy Alta")))))</f>
        <v/>
      </c>
      <c r="I58" s="236" t="str">
        <f>IF(H58="","",IF(H58="Muy Baja",0.2,IF(H58="Baja",0.4,IF(H58="Media",0.6,IF(H58="Alta",0.8,IF(H58="Muy Alta",1,))))))</f>
        <v/>
      </c>
      <c r="J58" s="251"/>
      <c r="K58" s="236">
        <f>IF(NOT(ISERROR(MATCH(J58,'Tabla Impacto'!$B$221:$B$223,0))),'Tabla Impacto'!$F$223&amp;"Por favor no seleccionar los criterios de impacto(Afectación Económica o presupuestal y Pérdida Reputacional)",J58)</f>
        <v>0</v>
      </c>
      <c r="L58" s="254" t="str">
        <f>IF(OR(K58='Tabla Impacto'!$C$11,K58='Tabla Impacto'!$D$11),"Leve",IF(OR(K58='Tabla Impacto'!$C$12,K58='Tabla Impacto'!$D$12),"Menor",IF(OR(K58='Tabla Impacto'!$C$13,K58='Tabla Impacto'!$D$13),"Moderado",IF(OR(K58='Tabla Impacto'!$C$14,K58='Tabla Impacto'!$D$14),"Mayor",IF(OR(K58='Tabla Impacto'!$C$15,K58='Tabla Impacto'!$D$15),"Catastrófico","")))))</f>
        <v/>
      </c>
      <c r="M58" s="236" t="str">
        <f>IF(L58="","",IF(L58="Leve",0.2,IF(L58="Menor",0.4,IF(L58="Moderado",0.6,IF(L58="Mayor",0.8,IF(L58="Catastrófico",1,))))))</f>
        <v/>
      </c>
      <c r="N58" s="266" t="str">
        <f>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2">
        <v>1</v>
      </c>
      <c r="P58" s="123"/>
      <c r="Q58" s="124" t="str">
        <f>IF(OR(R58="Preventivo",R58="Detectivo"),"Probabilidad",IF(R58="Correctivo","Impacto",""))</f>
        <v/>
      </c>
      <c r="R58" s="125"/>
      <c r="S58" s="125"/>
      <c r="T58" s="126" t="str">
        <f>IF(AND(R58="Preventivo",S58="Automático"),"50%",IF(AND(R58="Preventivo",S58="Manual"),"40%",IF(AND(R58="Detectivo",S58="Automático"),"40%",IF(AND(R58="Detectivo",S58="Manual"),"30%",IF(AND(R58="Correctivo",S58="Automático"),"35%",IF(AND(R58="Correctivo",S58="Manual"),"25%",""))))))</f>
        <v/>
      </c>
      <c r="U58" s="125"/>
      <c r="V58" s="125"/>
      <c r="W58" s="125"/>
      <c r="X58" s="127" t="str">
        <f>IFERROR(IF(Q58="Probabilidad",(I58-(+I58*T58)),IF(Q58="Impacto",I58,"")),"")</f>
        <v/>
      </c>
      <c r="Y58" s="128" t="str">
        <f>IFERROR(IF(X58="","",IF(X58&lt;=0.2,"Muy Baja",IF(X58&lt;=0.4,"Baja",IF(X58&lt;=0.6,"Media",IF(X58&lt;=0.8,"Alta","Muy Alta"))))),"")</f>
        <v/>
      </c>
      <c r="Z58" s="129" t="str">
        <f>+X58</f>
        <v/>
      </c>
      <c r="AA58" s="128" t="str">
        <f>IFERROR(IF(AB58="","",IF(AB58&lt;=0.2,"Leve",IF(AB58&lt;=0.4,"Menor",IF(AB58&lt;=0.6,"Moderado",IF(AB58&lt;=0.8,"Mayor","Catastrófico"))))),"")</f>
        <v/>
      </c>
      <c r="AB58" s="129" t="str">
        <f>IFERROR(IF(Q58="Impacto",(M58-(+M58*T58)),IF(Q58="Probabilidad",M58,"")),"")</f>
        <v/>
      </c>
      <c r="AC58" s="130"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44"/>
      <c r="AE58" s="131"/>
      <c r="AF58" s="131"/>
      <c r="AG58" s="132"/>
      <c r="AH58" s="133"/>
      <c r="AI58" s="133"/>
      <c r="AJ58" s="145"/>
      <c r="AK58" s="14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row>
    <row r="59" spans="1:68" ht="151.5" hidden="1" customHeight="1" x14ac:dyDescent="0.3">
      <c r="A59" s="240"/>
      <c r="B59" s="258"/>
      <c r="C59" s="258"/>
      <c r="D59" s="258"/>
      <c r="E59" s="261"/>
      <c r="F59" s="258"/>
      <c r="G59" s="264"/>
      <c r="H59" s="255"/>
      <c r="I59" s="237"/>
      <c r="J59" s="252"/>
      <c r="K59" s="237">
        <f ca="1">IF(NOT(ISERROR(MATCH(J59,_xlfn.ANCHORARRAY(E70),0))),I72&amp;"Por favor no seleccionar los criterios de impacto",J59)</f>
        <v>0</v>
      </c>
      <c r="L59" s="255"/>
      <c r="M59" s="237"/>
      <c r="N59" s="267"/>
      <c r="O59" s="122">
        <v>2</v>
      </c>
      <c r="P59" s="123"/>
      <c r="Q59" s="124" t="str">
        <f>IF(OR(R59="Preventivo",R59="Detectivo"),"Probabilidad",IF(R59="Correctivo","Impacto",""))</f>
        <v/>
      </c>
      <c r="R59" s="125"/>
      <c r="S59" s="125"/>
      <c r="T59" s="126" t="str">
        <f t="shared" ref="T59:T63" si="51">IF(AND(R59="Preventivo",S59="Automático"),"50%",IF(AND(R59="Preventivo",S59="Manual"),"40%",IF(AND(R59="Detectivo",S59="Automático"),"40%",IF(AND(R59="Detectivo",S59="Manual"),"30%",IF(AND(R59="Correctivo",S59="Automático"),"35%",IF(AND(R59="Correctivo",S59="Manual"),"25%",""))))))</f>
        <v/>
      </c>
      <c r="U59" s="125"/>
      <c r="V59" s="125"/>
      <c r="W59" s="125"/>
      <c r="X59" s="127" t="str">
        <f>IFERROR(IF(AND(Q58="Probabilidad",Q59="Probabilidad"),(Z58-(+Z58*T59)),IF(Q59="Probabilidad",(I58-(+I58*T59)),IF(Q59="Impacto",Z58,""))),"")</f>
        <v/>
      </c>
      <c r="Y59" s="128" t="str">
        <f t="shared" si="1"/>
        <v/>
      </c>
      <c r="Z59" s="129" t="str">
        <f t="shared" ref="Z59:Z63" si="52">+X59</f>
        <v/>
      </c>
      <c r="AA59" s="128" t="str">
        <f t="shared" si="3"/>
        <v/>
      </c>
      <c r="AB59" s="129" t="str">
        <f>IFERROR(IF(AND(Q58="Impacto",Q59="Impacto"),(AB58-(+AB58*T59)),IF(Q59="Impacto",(M58-(+M58*T59)),IF(Q59="Probabilidad",AB58,""))),"")</f>
        <v/>
      </c>
      <c r="AC59" s="130" t="str">
        <f t="shared" ref="AC59:AC60" si="53">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44"/>
      <c r="AE59" s="131"/>
      <c r="AF59" s="131"/>
      <c r="AG59" s="132"/>
      <c r="AH59" s="133"/>
      <c r="AI59" s="133"/>
      <c r="AJ59" s="145"/>
      <c r="AK59" s="14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row>
    <row r="60" spans="1:68" ht="151.5" hidden="1" customHeight="1" x14ac:dyDescent="0.3">
      <c r="A60" s="240"/>
      <c r="B60" s="258"/>
      <c r="C60" s="258"/>
      <c r="D60" s="258"/>
      <c r="E60" s="261"/>
      <c r="F60" s="258"/>
      <c r="G60" s="264"/>
      <c r="H60" s="255"/>
      <c r="I60" s="237"/>
      <c r="J60" s="252"/>
      <c r="K60" s="237">
        <f ca="1">IF(NOT(ISERROR(MATCH(J60,_xlfn.ANCHORARRAY(E71),0))),I73&amp;"Por favor no seleccionar los criterios de impacto",J60)</f>
        <v>0</v>
      </c>
      <c r="L60" s="255"/>
      <c r="M60" s="237"/>
      <c r="N60" s="267"/>
      <c r="O60" s="122">
        <v>3</v>
      </c>
      <c r="P60" s="134"/>
      <c r="Q60" s="124" t="str">
        <f>IF(OR(R60="Preventivo",R60="Detectivo"),"Probabilidad",IF(R60="Correctivo","Impacto",""))</f>
        <v/>
      </c>
      <c r="R60" s="125"/>
      <c r="S60" s="125"/>
      <c r="T60" s="126" t="str">
        <f t="shared" si="51"/>
        <v/>
      </c>
      <c r="U60" s="125"/>
      <c r="V60" s="125"/>
      <c r="W60" s="125"/>
      <c r="X60" s="127" t="str">
        <f>IFERROR(IF(AND(Q59="Probabilidad",Q60="Probabilidad"),(Z59-(+Z59*T60)),IF(AND(Q59="Impacto",Q60="Probabilidad"),(Z58-(+Z58*T60)),IF(Q60="Impacto",Z59,""))),"")</f>
        <v/>
      </c>
      <c r="Y60" s="128" t="str">
        <f t="shared" si="1"/>
        <v/>
      </c>
      <c r="Z60" s="129" t="str">
        <f t="shared" si="52"/>
        <v/>
      </c>
      <c r="AA60" s="128" t="str">
        <f t="shared" si="3"/>
        <v/>
      </c>
      <c r="AB60" s="129" t="str">
        <f>IFERROR(IF(AND(Q59="Impacto",Q60="Impacto"),(AB59-(+AB59*T60)),IF(AND(Q59="Probabilidad",Q60="Impacto"),(AB58-(+AB58*T60)),IF(Q60="Probabilidad",AB59,""))),"")</f>
        <v/>
      </c>
      <c r="AC60" s="130" t="str">
        <f t="shared" si="53"/>
        <v/>
      </c>
      <c r="AD60" s="144"/>
      <c r="AE60" s="131"/>
      <c r="AF60" s="131"/>
      <c r="AG60" s="132"/>
      <c r="AH60" s="133"/>
      <c r="AI60" s="133"/>
      <c r="AJ60" s="145"/>
      <c r="AK60" s="14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row>
    <row r="61" spans="1:68" ht="151.5" hidden="1" customHeight="1" x14ac:dyDescent="0.3">
      <c r="A61" s="240"/>
      <c r="B61" s="258"/>
      <c r="C61" s="258"/>
      <c r="D61" s="258"/>
      <c r="E61" s="261"/>
      <c r="F61" s="258"/>
      <c r="G61" s="264"/>
      <c r="H61" s="255"/>
      <c r="I61" s="237"/>
      <c r="J61" s="252"/>
      <c r="K61" s="237">
        <f ca="1">IF(NOT(ISERROR(MATCH(J61,_xlfn.ANCHORARRAY(E72),0))),I74&amp;"Por favor no seleccionar los criterios de impacto",J61)</f>
        <v>0</v>
      </c>
      <c r="L61" s="255"/>
      <c r="M61" s="237"/>
      <c r="N61" s="267"/>
      <c r="O61" s="122">
        <v>4</v>
      </c>
      <c r="P61" s="123"/>
      <c r="Q61" s="124" t="str">
        <f t="shared" ref="Q61:Q63" si="54">IF(OR(R61="Preventivo",R61="Detectivo"),"Probabilidad",IF(R61="Correctivo","Impacto",""))</f>
        <v/>
      </c>
      <c r="R61" s="125"/>
      <c r="S61" s="125"/>
      <c r="T61" s="126" t="str">
        <f t="shared" si="51"/>
        <v/>
      </c>
      <c r="U61" s="125"/>
      <c r="V61" s="125"/>
      <c r="W61" s="125"/>
      <c r="X61" s="127" t="str">
        <f t="shared" ref="X61:X63" si="55">IFERROR(IF(AND(Q60="Probabilidad",Q61="Probabilidad"),(Z60-(+Z60*T61)),IF(AND(Q60="Impacto",Q61="Probabilidad"),(Z59-(+Z59*T61)),IF(Q61="Impacto",Z60,""))),"")</f>
        <v/>
      </c>
      <c r="Y61" s="128" t="str">
        <f t="shared" si="1"/>
        <v/>
      </c>
      <c r="Z61" s="129" t="str">
        <f t="shared" si="52"/>
        <v/>
      </c>
      <c r="AA61" s="128" t="str">
        <f t="shared" si="3"/>
        <v/>
      </c>
      <c r="AB61" s="129" t="str">
        <f t="shared" ref="AB61:AB63" si="56">IFERROR(IF(AND(Q60="Impacto",Q61="Impacto"),(AB60-(+AB60*T61)),IF(AND(Q60="Probabilidad",Q61="Impacto"),(AB59-(+AB59*T61)),IF(Q61="Probabilidad",AB60,""))),"")</f>
        <v/>
      </c>
      <c r="AC61" s="130"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44"/>
      <c r="AE61" s="131"/>
      <c r="AF61" s="131"/>
      <c r="AG61" s="132"/>
      <c r="AH61" s="133"/>
      <c r="AI61" s="133"/>
      <c r="AJ61" s="145"/>
      <c r="AK61" s="14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row>
    <row r="62" spans="1:68" ht="151.5" hidden="1" customHeight="1" x14ac:dyDescent="0.3">
      <c r="A62" s="240"/>
      <c r="B62" s="258"/>
      <c r="C62" s="258"/>
      <c r="D62" s="258"/>
      <c r="E62" s="261"/>
      <c r="F62" s="258"/>
      <c r="G62" s="264"/>
      <c r="H62" s="255"/>
      <c r="I62" s="237"/>
      <c r="J62" s="252"/>
      <c r="K62" s="237">
        <f ca="1">IF(NOT(ISERROR(MATCH(J62,_xlfn.ANCHORARRAY(E73),0))),I75&amp;"Por favor no seleccionar los criterios de impacto",J62)</f>
        <v>0</v>
      </c>
      <c r="L62" s="255"/>
      <c r="M62" s="237"/>
      <c r="N62" s="267"/>
      <c r="O62" s="122">
        <v>5</v>
      </c>
      <c r="P62" s="123"/>
      <c r="Q62" s="124" t="str">
        <f t="shared" si="54"/>
        <v/>
      </c>
      <c r="R62" s="125"/>
      <c r="S62" s="125"/>
      <c r="T62" s="126" t="str">
        <f t="shared" si="51"/>
        <v/>
      </c>
      <c r="U62" s="125"/>
      <c r="V62" s="125"/>
      <c r="W62" s="125"/>
      <c r="X62" s="127" t="str">
        <f t="shared" si="55"/>
        <v/>
      </c>
      <c r="Y62" s="128" t="str">
        <f t="shared" si="1"/>
        <v/>
      </c>
      <c r="Z62" s="129" t="str">
        <f t="shared" si="52"/>
        <v/>
      </c>
      <c r="AA62" s="128" t="str">
        <f t="shared" si="3"/>
        <v/>
      </c>
      <c r="AB62" s="129" t="str">
        <f t="shared" si="56"/>
        <v/>
      </c>
      <c r="AC62" s="130" t="str">
        <f t="shared" ref="AC62:AC63" si="57">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44"/>
      <c r="AE62" s="131"/>
      <c r="AF62" s="131"/>
      <c r="AG62" s="132"/>
      <c r="AH62" s="133"/>
      <c r="AI62" s="133"/>
      <c r="AJ62" s="145"/>
      <c r="AK62" s="14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row>
    <row r="63" spans="1:68" ht="151.5" hidden="1" customHeight="1" x14ac:dyDescent="0.3">
      <c r="A63" s="241"/>
      <c r="B63" s="259"/>
      <c r="C63" s="259"/>
      <c r="D63" s="259"/>
      <c r="E63" s="262"/>
      <c r="F63" s="259"/>
      <c r="G63" s="265"/>
      <c r="H63" s="256"/>
      <c r="I63" s="238"/>
      <c r="J63" s="253"/>
      <c r="K63" s="238">
        <f ca="1">IF(NOT(ISERROR(MATCH(J63,_xlfn.ANCHORARRAY(E74),0))),I76&amp;"Por favor no seleccionar los criterios de impacto",J63)</f>
        <v>0</v>
      </c>
      <c r="L63" s="256"/>
      <c r="M63" s="238"/>
      <c r="N63" s="268"/>
      <c r="O63" s="122">
        <v>6</v>
      </c>
      <c r="P63" s="123"/>
      <c r="Q63" s="124" t="str">
        <f t="shared" si="54"/>
        <v/>
      </c>
      <c r="R63" s="125"/>
      <c r="S63" s="125"/>
      <c r="T63" s="126" t="str">
        <f t="shared" si="51"/>
        <v/>
      </c>
      <c r="U63" s="125"/>
      <c r="V63" s="125"/>
      <c r="W63" s="125"/>
      <c r="X63" s="127" t="str">
        <f t="shared" si="55"/>
        <v/>
      </c>
      <c r="Y63" s="128" t="str">
        <f t="shared" si="1"/>
        <v/>
      </c>
      <c r="Z63" s="129" t="str">
        <f t="shared" si="52"/>
        <v/>
      </c>
      <c r="AA63" s="128" t="str">
        <f t="shared" si="3"/>
        <v/>
      </c>
      <c r="AB63" s="129" t="str">
        <f t="shared" si="56"/>
        <v/>
      </c>
      <c r="AC63" s="130" t="str">
        <f t="shared" si="57"/>
        <v/>
      </c>
      <c r="AD63" s="144"/>
      <c r="AE63" s="131"/>
      <c r="AF63" s="131"/>
      <c r="AG63" s="132"/>
      <c r="AH63" s="133"/>
      <c r="AI63" s="133"/>
      <c r="AJ63" s="145"/>
      <c r="AK63" s="14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row>
    <row r="64" spans="1:68" ht="151.5" hidden="1" customHeight="1" x14ac:dyDescent="0.3">
      <c r="A64" s="239">
        <v>10</v>
      </c>
      <c r="B64" s="257"/>
      <c r="C64" s="257"/>
      <c r="D64" s="257"/>
      <c r="E64" s="260"/>
      <c r="F64" s="257"/>
      <c r="G64" s="263"/>
      <c r="H64" s="254" t="str">
        <f>IF(G64&lt;=0,"",IF(G64&lt;=2,"Muy Baja",IF(G64&lt;=24,"Baja",IF(G64&lt;=500,"Media",IF(G64&lt;=5000,"Alta","Muy Alta")))))</f>
        <v/>
      </c>
      <c r="I64" s="236" t="str">
        <f>IF(H64="","",IF(H64="Muy Baja",0.2,IF(H64="Baja",0.4,IF(H64="Media",0.6,IF(H64="Alta",0.8,IF(H64="Muy Alta",1,))))))</f>
        <v/>
      </c>
      <c r="J64" s="251"/>
      <c r="K64" s="236">
        <f>IF(NOT(ISERROR(MATCH(J64,'Tabla Impacto'!$B$221:$B$223,0))),'Tabla Impacto'!$F$223&amp;"Por favor no seleccionar los criterios de impacto(Afectación Económica o presupuestal y Pérdida Reputacional)",J64)</f>
        <v>0</v>
      </c>
      <c r="L64" s="254" t="str">
        <f>IF(OR(K64='Tabla Impacto'!$C$11,K64='Tabla Impacto'!$D$11),"Leve",IF(OR(K64='Tabla Impacto'!$C$12,K64='Tabla Impacto'!$D$12),"Menor",IF(OR(K64='Tabla Impacto'!$C$13,K64='Tabla Impacto'!$D$13),"Moderado",IF(OR(K64='Tabla Impacto'!$C$14,K64='Tabla Impacto'!$D$14),"Mayor",IF(OR(K64='Tabla Impacto'!$C$15,K64='Tabla Impacto'!$D$15),"Catastrófico","")))))</f>
        <v/>
      </c>
      <c r="M64" s="236" t="str">
        <f>IF(L64="","",IF(L64="Leve",0.2,IF(L64="Menor",0.4,IF(L64="Moderado",0.6,IF(L64="Mayor",0.8,IF(L64="Catastrófico",1,))))))</f>
        <v/>
      </c>
      <c r="N64" s="266" t="str">
        <f>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2">
        <v>1</v>
      </c>
      <c r="P64" s="123"/>
      <c r="Q64" s="124" t="str">
        <f>IF(OR(R64="Preventivo",R64="Detectivo"),"Probabilidad",IF(R64="Correctivo","Impacto",""))</f>
        <v/>
      </c>
      <c r="R64" s="125"/>
      <c r="S64" s="125"/>
      <c r="T64" s="126" t="str">
        <f>IF(AND(R64="Preventivo",S64="Automático"),"50%",IF(AND(R64="Preventivo",S64="Manual"),"40%",IF(AND(R64="Detectivo",S64="Automático"),"40%",IF(AND(R64="Detectivo",S64="Manual"),"30%",IF(AND(R64="Correctivo",S64="Automático"),"35%",IF(AND(R64="Correctivo",S64="Manual"),"25%",""))))))</f>
        <v/>
      </c>
      <c r="U64" s="125"/>
      <c r="V64" s="125"/>
      <c r="W64" s="125"/>
      <c r="X64" s="127" t="str">
        <f>IFERROR(IF(Q64="Probabilidad",(I64-(+I64*T64)),IF(Q64="Impacto",I64,"")),"")</f>
        <v/>
      </c>
      <c r="Y64" s="128" t="str">
        <f>IFERROR(IF(X64="","",IF(X64&lt;=0.2,"Muy Baja",IF(X64&lt;=0.4,"Baja",IF(X64&lt;=0.6,"Media",IF(X64&lt;=0.8,"Alta","Muy Alta"))))),"")</f>
        <v/>
      </c>
      <c r="Z64" s="129" t="str">
        <f>+X64</f>
        <v/>
      </c>
      <c r="AA64" s="128" t="str">
        <f>IFERROR(IF(AB64="","",IF(AB64&lt;=0.2,"Leve",IF(AB64&lt;=0.4,"Menor",IF(AB64&lt;=0.6,"Moderado",IF(AB64&lt;=0.8,"Mayor","Catastrófico"))))),"")</f>
        <v/>
      </c>
      <c r="AB64" s="129" t="str">
        <f>IFERROR(IF(Q64="Impacto",(M64-(+M64*T64)),IF(Q64="Probabilidad",M64,"")),"")</f>
        <v/>
      </c>
      <c r="AC64" s="130"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44"/>
      <c r="AE64" s="131"/>
      <c r="AF64" s="131"/>
      <c r="AG64" s="132"/>
      <c r="AH64" s="133"/>
      <c r="AI64" s="133"/>
      <c r="AJ64" s="145"/>
      <c r="AK64" s="14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row>
    <row r="65" spans="1:37" ht="151.5" hidden="1" customHeight="1" x14ac:dyDescent="0.3">
      <c r="A65" s="240"/>
      <c r="B65" s="258"/>
      <c r="C65" s="258"/>
      <c r="D65" s="258"/>
      <c r="E65" s="261"/>
      <c r="F65" s="258"/>
      <c r="G65" s="264"/>
      <c r="H65" s="255"/>
      <c r="I65" s="237"/>
      <c r="J65" s="252"/>
      <c r="K65" s="237">
        <f ca="1">IF(NOT(ISERROR(MATCH(J65,_xlfn.ANCHORARRAY(E76),0))),I78&amp;"Por favor no seleccionar los criterios de impacto",J65)</f>
        <v>0</v>
      </c>
      <c r="L65" s="255"/>
      <c r="M65" s="237"/>
      <c r="N65" s="267"/>
      <c r="O65" s="122">
        <v>2</v>
      </c>
      <c r="P65" s="123"/>
      <c r="Q65" s="124" t="str">
        <f>IF(OR(R65="Preventivo",R65="Detectivo"),"Probabilidad",IF(R65="Correctivo","Impacto",""))</f>
        <v/>
      </c>
      <c r="R65" s="125"/>
      <c r="S65" s="125"/>
      <c r="T65" s="126" t="str">
        <f t="shared" ref="T65:T69" si="58">IF(AND(R65="Preventivo",S65="Automático"),"50%",IF(AND(R65="Preventivo",S65="Manual"),"40%",IF(AND(R65="Detectivo",S65="Automático"),"40%",IF(AND(R65="Detectivo",S65="Manual"),"30%",IF(AND(R65="Correctivo",S65="Automático"),"35%",IF(AND(R65="Correctivo",S65="Manual"),"25%",""))))))</f>
        <v/>
      </c>
      <c r="U65" s="125"/>
      <c r="V65" s="125"/>
      <c r="W65" s="125"/>
      <c r="X65" s="127" t="str">
        <f>IFERROR(IF(AND(Q64="Probabilidad",Q65="Probabilidad"),(Z64-(+Z64*T65)),IF(Q65="Probabilidad",(I64-(+I64*T65)),IF(Q65="Impacto",Z64,""))),"")</f>
        <v/>
      </c>
      <c r="Y65" s="128" t="str">
        <f t="shared" si="1"/>
        <v/>
      </c>
      <c r="Z65" s="129" t="str">
        <f t="shared" ref="Z65:Z69" si="59">+X65</f>
        <v/>
      </c>
      <c r="AA65" s="128" t="str">
        <f t="shared" si="3"/>
        <v/>
      </c>
      <c r="AB65" s="129" t="str">
        <f>IFERROR(IF(AND(Q64="Impacto",Q65="Impacto"),(AB64-(+AB64*T65)),IF(Q65="Impacto",(M64-(+M64*T65)),IF(Q65="Probabilidad",AB64,""))),"")</f>
        <v/>
      </c>
      <c r="AC65" s="130" t="str">
        <f t="shared" ref="AC65:AC66" si="60">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44"/>
      <c r="AE65" s="131"/>
      <c r="AF65" s="131"/>
      <c r="AG65" s="132"/>
      <c r="AH65" s="133"/>
      <c r="AI65" s="133"/>
      <c r="AJ65" s="145"/>
      <c r="AK65" s="147"/>
    </row>
    <row r="66" spans="1:37" ht="151.5" hidden="1" customHeight="1" x14ac:dyDescent="0.3">
      <c r="A66" s="240"/>
      <c r="B66" s="258"/>
      <c r="C66" s="258"/>
      <c r="D66" s="258"/>
      <c r="E66" s="261"/>
      <c r="F66" s="258"/>
      <c r="G66" s="264"/>
      <c r="H66" s="255"/>
      <c r="I66" s="237"/>
      <c r="J66" s="252"/>
      <c r="K66" s="237">
        <f ca="1">IF(NOT(ISERROR(MATCH(J66,_xlfn.ANCHORARRAY(E77),0))),I79&amp;"Por favor no seleccionar los criterios de impacto",J66)</f>
        <v>0</v>
      </c>
      <c r="L66" s="255"/>
      <c r="M66" s="237"/>
      <c r="N66" s="267"/>
      <c r="O66" s="122">
        <v>3</v>
      </c>
      <c r="P66" s="134"/>
      <c r="Q66" s="124" t="str">
        <f>IF(OR(R66="Preventivo",R66="Detectivo"),"Probabilidad",IF(R66="Correctivo","Impacto",""))</f>
        <v/>
      </c>
      <c r="R66" s="125"/>
      <c r="S66" s="125"/>
      <c r="T66" s="126" t="str">
        <f t="shared" si="58"/>
        <v/>
      </c>
      <c r="U66" s="125"/>
      <c r="V66" s="125"/>
      <c r="W66" s="125"/>
      <c r="X66" s="127" t="str">
        <f>IFERROR(IF(AND(Q65="Probabilidad",Q66="Probabilidad"),(Z65-(+Z65*T66)),IF(AND(Q65="Impacto",Q66="Probabilidad"),(Z64-(+Z64*T66)),IF(Q66="Impacto",Z65,""))),"")</f>
        <v/>
      </c>
      <c r="Y66" s="128" t="str">
        <f t="shared" si="1"/>
        <v/>
      </c>
      <c r="Z66" s="129" t="str">
        <f t="shared" si="59"/>
        <v/>
      </c>
      <c r="AA66" s="128" t="str">
        <f t="shared" si="3"/>
        <v/>
      </c>
      <c r="AB66" s="129" t="str">
        <f>IFERROR(IF(AND(Q65="Impacto",Q66="Impacto"),(AB65-(+AB65*T66)),IF(AND(Q65="Probabilidad",Q66="Impacto"),(AB64-(+AB64*T66)),IF(Q66="Probabilidad",AB65,""))),"")</f>
        <v/>
      </c>
      <c r="AC66" s="130" t="str">
        <f t="shared" si="60"/>
        <v/>
      </c>
      <c r="AD66" s="144"/>
      <c r="AE66" s="131"/>
      <c r="AF66" s="131"/>
      <c r="AG66" s="132"/>
      <c r="AH66" s="133"/>
      <c r="AI66" s="133"/>
      <c r="AJ66" s="145"/>
      <c r="AK66" s="147"/>
    </row>
    <row r="67" spans="1:37" ht="151.5" hidden="1" customHeight="1" x14ac:dyDescent="0.3">
      <c r="A67" s="240"/>
      <c r="B67" s="258"/>
      <c r="C67" s="258"/>
      <c r="D67" s="258"/>
      <c r="E67" s="261"/>
      <c r="F67" s="258"/>
      <c r="G67" s="264"/>
      <c r="H67" s="255"/>
      <c r="I67" s="237"/>
      <c r="J67" s="252"/>
      <c r="K67" s="237">
        <f ca="1">IF(NOT(ISERROR(MATCH(J67,_xlfn.ANCHORARRAY(E78),0))),I80&amp;"Por favor no seleccionar los criterios de impacto",J67)</f>
        <v>0</v>
      </c>
      <c r="L67" s="255"/>
      <c r="M67" s="237"/>
      <c r="N67" s="267"/>
      <c r="O67" s="122">
        <v>4</v>
      </c>
      <c r="P67" s="123"/>
      <c r="Q67" s="124" t="str">
        <f t="shared" ref="Q67:Q69" si="61">IF(OR(R67="Preventivo",R67="Detectivo"),"Probabilidad",IF(R67="Correctivo","Impacto",""))</f>
        <v/>
      </c>
      <c r="R67" s="125"/>
      <c r="S67" s="125"/>
      <c r="T67" s="126" t="str">
        <f t="shared" si="58"/>
        <v/>
      </c>
      <c r="U67" s="125"/>
      <c r="V67" s="125"/>
      <c r="W67" s="125"/>
      <c r="X67" s="127" t="str">
        <f t="shared" ref="X67:X69" si="62">IFERROR(IF(AND(Q66="Probabilidad",Q67="Probabilidad"),(Z66-(+Z66*T67)),IF(AND(Q66="Impacto",Q67="Probabilidad"),(Z65-(+Z65*T67)),IF(Q67="Impacto",Z66,""))),"")</f>
        <v/>
      </c>
      <c r="Y67" s="128" t="str">
        <f t="shared" si="1"/>
        <v/>
      </c>
      <c r="Z67" s="129" t="str">
        <f t="shared" si="59"/>
        <v/>
      </c>
      <c r="AA67" s="128" t="str">
        <f t="shared" si="3"/>
        <v/>
      </c>
      <c r="AB67" s="129" t="str">
        <f t="shared" ref="AB67:AB69" si="63">IFERROR(IF(AND(Q66="Impacto",Q67="Impacto"),(AB66-(+AB66*T67)),IF(AND(Q66="Probabilidad",Q67="Impacto"),(AB65-(+AB65*T67)),IF(Q67="Probabilidad",AB66,""))),"")</f>
        <v/>
      </c>
      <c r="AC67" s="130"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44"/>
      <c r="AE67" s="131"/>
      <c r="AF67" s="131"/>
      <c r="AG67" s="132"/>
      <c r="AH67" s="133"/>
      <c r="AI67" s="133"/>
      <c r="AJ67" s="145"/>
      <c r="AK67" s="147"/>
    </row>
    <row r="68" spans="1:37" ht="151.5" hidden="1" customHeight="1" x14ac:dyDescent="0.3">
      <c r="A68" s="240"/>
      <c r="B68" s="258"/>
      <c r="C68" s="258"/>
      <c r="D68" s="258"/>
      <c r="E68" s="261"/>
      <c r="F68" s="258"/>
      <c r="G68" s="264"/>
      <c r="H68" s="255"/>
      <c r="I68" s="237"/>
      <c r="J68" s="252"/>
      <c r="K68" s="237">
        <f ca="1">IF(NOT(ISERROR(MATCH(J68,_xlfn.ANCHORARRAY(E79),0))),I81&amp;"Por favor no seleccionar los criterios de impacto",J68)</f>
        <v>0</v>
      </c>
      <c r="L68" s="255"/>
      <c r="M68" s="237"/>
      <c r="N68" s="267"/>
      <c r="O68" s="122">
        <v>5</v>
      </c>
      <c r="P68" s="123"/>
      <c r="Q68" s="124" t="str">
        <f t="shared" si="61"/>
        <v/>
      </c>
      <c r="R68" s="125"/>
      <c r="S68" s="125"/>
      <c r="T68" s="126" t="str">
        <f t="shared" si="58"/>
        <v/>
      </c>
      <c r="U68" s="125"/>
      <c r="V68" s="125"/>
      <c r="W68" s="125"/>
      <c r="X68" s="127" t="str">
        <f t="shared" si="62"/>
        <v/>
      </c>
      <c r="Y68" s="128" t="str">
        <f t="shared" si="1"/>
        <v/>
      </c>
      <c r="Z68" s="129" t="str">
        <f t="shared" si="59"/>
        <v/>
      </c>
      <c r="AA68" s="128" t="str">
        <f t="shared" si="3"/>
        <v/>
      </c>
      <c r="AB68" s="129" t="str">
        <f t="shared" si="63"/>
        <v/>
      </c>
      <c r="AC68" s="130" t="str">
        <f t="shared" ref="AC68:AC69" si="64">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44"/>
      <c r="AE68" s="131"/>
      <c r="AF68" s="131"/>
      <c r="AG68" s="132"/>
      <c r="AH68" s="133"/>
      <c r="AI68" s="133"/>
      <c r="AJ68" s="145"/>
      <c r="AK68" s="147"/>
    </row>
    <row r="69" spans="1:37" hidden="1" x14ac:dyDescent="0.3">
      <c r="A69" s="241"/>
      <c r="B69" s="259"/>
      <c r="C69" s="259"/>
      <c r="D69" s="259"/>
      <c r="E69" s="262"/>
      <c r="F69" s="259"/>
      <c r="G69" s="265"/>
      <c r="H69" s="256"/>
      <c r="I69" s="238"/>
      <c r="J69" s="253"/>
      <c r="K69" s="238">
        <f ca="1">IF(NOT(ISERROR(MATCH(J69,_xlfn.ANCHORARRAY(E80),0))),I82&amp;"Por favor no seleccionar los criterios de impacto",J69)</f>
        <v>0</v>
      </c>
      <c r="L69" s="256"/>
      <c r="M69" s="238"/>
      <c r="N69" s="268"/>
      <c r="O69" s="122">
        <v>6</v>
      </c>
      <c r="P69" s="123"/>
      <c r="Q69" s="124" t="str">
        <f t="shared" si="61"/>
        <v/>
      </c>
      <c r="R69" s="125"/>
      <c r="S69" s="125"/>
      <c r="T69" s="126" t="str">
        <f t="shared" si="58"/>
        <v/>
      </c>
      <c r="U69" s="125"/>
      <c r="V69" s="125"/>
      <c r="W69" s="125"/>
      <c r="X69" s="127" t="str">
        <f t="shared" si="62"/>
        <v/>
      </c>
      <c r="Y69" s="128" t="str">
        <f t="shared" si="1"/>
        <v/>
      </c>
      <c r="Z69" s="129" t="str">
        <f t="shared" si="59"/>
        <v/>
      </c>
      <c r="AA69" s="128" t="str">
        <f t="shared" si="3"/>
        <v/>
      </c>
      <c r="AB69" s="129" t="str">
        <f t="shared" si="63"/>
        <v/>
      </c>
      <c r="AC69" s="130" t="str">
        <f t="shared" si="64"/>
        <v/>
      </c>
      <c r="AD69" s="144"/>
      <c r="AE69" s="131"/>
      <c r="AF69" s="131"/>
      <c r="AG69" s="132"/>
      <c r="AH69" s="133"/>
      <c r="AI69" s="133"/>
      <c r="AJ69" s="145"/>
      <c r="AK69" s="147"/>
    </row>
    <row r="70" spans="1:37" ht="49.5" customHeight="1" x14ac:dyDescent="0.3">
      <c r="A70" s="6"/>
      <c r="B70" s="269" t="s">
        <v>130</v>
      </c>
      <c r="C70" s="270"/>
      <c r="D70" s="270"/>
      <c r="E70" s="270"/>
      <c r="F70" s="270"/>
      <c r="G70" s="270"/>
      <c r="H70" s="270"/>
      <c r="I70" s="270"/>
      <c r="J70" s="270"/>
      <c r="K70" s="270"/>
      <c r="L70" s="270"/>
      <c r="M70" s="270"/>
      <c r="N70" s="270"/>
      <c r="O70" s="270"/>
      <c r="P70" s="270"/>
      <c r="Q70" s="270"/>
      <c r="R70" s="270"/>
      <c r="S70" s="270"/>
      <c r="T70" s="270"/>
      <c r="U70" s="270"/>
      <c r="V70" s="270"/>
      <c r="W70" s="270"/>
      <c r="X70" s="270"/>
      <c r="Y70" s="270"/>
      <c r="Z70" s="270"/>
      <c r="AA70" s="270"/>
      <c r="AB70" s="270"/>
      <c r="AC70" s="270"/>
      <c r="AD70" s="270"/>
      <c r="AE70" s="270"/>
      <c r="AF70" s="270"/>
      <c r="AG70" s="270"/>
      <c r="AH70" s="270"/>
      <c r="AI70" s="270"/>
      <c r="AJ70" s="270"/>
      <c r="AK70" s="271"/>
    </row>
    <row r="72" spans="1:37" x14ac:dyDescent="0.3">
      <c r="A72" s="1"/>
      <c r="B72" s="23" t="s">
        <v>142</v>
      </c>
      <c r="C72" s="1"/>
      <c r="D72" s="1"/>
      <c r="F72" s="1"/>
    </row>
  </sheetData>
  <sheetProtection algorithmName="SHA-512" hashValue="2Qgt2yYpzTs/RzfQhjBzSDlrTQ2ZTEsRBwv+Py0y1SBJrLlTX+W7oiiEhQr3H56ZqLdnKGo6qeoOXq/gjxcc6A==" saltValue="QImBJyF21VC2aaH2QUBrYw==" spinCount="100000" sheet="1" objects="1" scenarios="1" selectLockedCells="1" selectUnlockedCells="1"/>
  <dataConsolidate/>
  <mergeCells count="195">
    <mergeCell ref="AL8:AL9"/>
    <mergeCell ref="A1:D2"/>
    <mergeCell ref="A7:G7"/>
    <mergeCell ref="H7:N7"/>
    <mergeCell ref="O7:W7"/>
    <mergeCell ref="X7:AD7"/>
    <mergeCell ref="AE7:AK7"/>
    <mergeCell ref="A4:B4"/>
    <mergeCell ref="A5:B5"/>
    <mergeCell ref="A6:B6"/>
    <mergeCell ref="E1:AI1"/>
    <mergeCell ref="AJ1:AK1"/>
    <mergeCell ref="E2:AI2"/>
    <mergeCell ref="AJ2:AK2"/>
    <mergeCell ref="C5:AK5"/>
    <mergeCell ref="C4:AK4"/>
    <mergeCell ref="C6:AK6"/>
    <mergeCell ref="A8:A9"/>
    <mergeCell ref="F8:F9"/>
    <mergeCell ref="E8:E9"/>
    <mergeCell ref="D8:D9"/>
    <mergeCell ref="C8:C9"/>
    <mergeCell ref="AD8:AD9"/>
    <mergeCell ref="O8:O9"/>
    <mergeCell ref="B70:AK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 ref="N64:N69"/>
    <mergeCell ref="J58:J63"/>
    <mergeCell ref="K58:K63"/>
    <mergeCell ref="L58:L63"/>
    <mergeCell ref="A58:A63"/>
    <mergeCell ref="B58:B63"/>
    <mergeCell ref="C58:C63"/>
    <mergeCell ref="D58:D63"/>
    <mergeCell ref="E58:E63"/>
    <mergeCell ref="F58:F63"/>
    <mergeCell ref="G58:G63"/>
    <mergeCell ref="H58:H63"/>
    <mergeCell ref="I58:I63"/>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J28:J33"/>
    <mergeCell ref="K28:K33"/>
    <mergeCell ref="L28:L33"/>
    <mergeCell ref="M28:M33"/>
    <mergeCell ref="N28:N33"/>
    <mergeCell ref="J22:J27"/>
    <mergeCell ref="K22:K27"/>
    <mergeCell ref="L22:L27"/>
    <mergeCell ref="A22:A27"/>
    <mergeCell ref="B22:B27"/>
    <mergeCell ref="C22:C27"/>
    <mergeCell ref="D22:D27"/>
    <mergeCell ref="E22:E27"/>
    <mergeCell ref="A28:A33"/>
    <mergeCell ref="B28:B33"/>
    <mergeCell ref="C28:C33"/>
    <mergeCell ref="D28:D33"/>
    <mergeCell ref="E28:E33"/>
    <mergeCell ref="F28:F33"/>
    <mergeCell ref="G28:G33"/>
    <mergeCell ref="H28:H33"/>
    <mergeCell ref="I28:I33"/>
    <mergeCell ref="H22:H27"/>
    <mergeCell ref="I22:I27"/>
    <mergeCell ref="Q8:Q9"/>
    <mergeCell ref="R8:W8"/>
    <mergeCell ref="B16:B21"/>
    <mergeCell ref="C16:C21"/>
    <mergeCell ref="F16:F21"/>
    <mergeCell ref="G16:G21"/>
    <mergeCell ref="H16:H21"/>
    <mergeCell ref="G8:G9"/>
    <mergeCell ref="H8:H9"/>
    <mergeCell ref="I8:I9"/>
    <mergeCell ref="L8:L9"/>
    <mergeCell ref="I16:I21"/>
    <mergeCell ref="J16:J21"/>
    <mergeCell ref="N16:N21"/>
    <mergeCell ref="A16:A21"/>
    <mergeCell ref="F22:F27"/>
    <mergeCell ref="G22:G27"/>
    <mergeCell ref="M22:M27"/>
    <mergeCell ref="N22:N27"/>
    <mergeCell ref="AE8:AE9"/>
    <mergeCell ref="AK8:AK9"/>
    <mergeCell ref="AJ8:AJ9"/>
    <mergeCell ref="AI8:AI9"/>
    <mergeCell ref="AH8:AH9"/>
    <mergeCell ref="AG8:AG9"/>
    <mergeCell ref="AF8:AF9"/>
    <mergeCell ref="Y8:Y9"/>
    <mergeCell ref="Z8:Z9"/>
    <mergeCell ref="M8:M9"/>
    <mergeCell ref="AC8:AC9"/>
    <mergeCell ref="AB8:AB9"/>
    <mergeCell ref="X8:X9"/>
    <mergeCell ref="P8:P9"/>
    <mergeCell ref="AA8:AA9"/>
    <mergeCell ref="B8:B9"/>
    <mergeCell ref="N8:N9"/>
    <mergeCell ref="J8:J9"/>
    <mergeCell ref="K8:K9"/>
    <mergeCell ref="AL7:AN7"/>
    <mergeCell ref="AM8:AM9"/>
    <mergeCell ref="AN8:AN9"/>
    <mergeCell ref="AN28:AN29"/>
    <mergeCell ref="P34:P37"/>
    <mergeCell ref="F10:F15"/>
    <mergeCell ref="G10:G15"/>
    <mergeCell ref="H10:H15"/>
    <mergeCell ref="A10:A15"/>
    <mergeCell ref="B10:B15"/>
    <mergeCell ref="C10:C15"/>
    <mergeCell ref="D10:D15"/>
    <mergeCell ref="E10:E15"/>
    <mergeCell ref="N10:N15"/>
    <mergeCell ref="I10:I15"/>
    <mergeCell ref="J10:J15"/>
    <mergeCell ref="K10:K15"/>
    <mergeCell ref="L10:L15"/>
    <mergeCell ref="M10:M15"/>
    <mergeCell ref="D16:D21"/>
    <mergeCell ref="E16:E21"/>
    <mergeCell ref="K16:K21"/>
    <mergeCell ref="L16:L21"/>
    <mergeCell ref="M16:M21"/>
  </mergeCells>
  <conditionalFormatting sqref="H10 H16">
    <cfRule type="cellIs" dxfId="108" priority="319" operator="equal">
      <formula>"Muy Alta"</formula>
    </cfRule>
    <cfRule type="cellIs" dxfId="107" priority="320" operator="equal">
      <formula>"Alta"</formula>
    </cfRule>
    <cfRule type="cellIs" dxfId="106" priority="321" operator="equal">
      <formula>"Media"</formula>
    </cfRule>
    <cfRule type="cellIs" dxfId="105" priority="322" operator="equal">
      <formula>"Baja"</formula>
    </cfRule>
    <cfRule type="cellIs" dxfId="104" priority="323" operator="equal">
      <formula>"Muy Baja"</formula>
    </cfRule>
  </conditionalFormatting>
  <conditionalFormatting sqref="H22">
    <cfRule type="cellIs" dxfId="103" priority="221" operator="equal">
      <formula>"Muy Alta"</formula>
    </cfRule>
    <cfRule type="cellIs" dxfId="102" priority="222" operator="equal">
      <formula>"Alta"</formula>
    </cfRule>
    <cfRule type="cellIs" dxfId="101" priority="223" operator="equal">
      <formula>"Media"</formula>
    </cfRule>
    <cfRule type="cellIs" dxfId="100" priority="224" operator="equal">
      <formula>"Baja"</formula>
    </cfRule>
    <cfRule type="cellIs" dxfId="99" priority="225" operator="equal">
      <formula>"Muy Baja"</formula>
    </cfRule>
  </conditionalFormatting>
  <conditionalFormatting sqref="H28">
    <cfRule type="cellIs" dxfId="98" priority="193" operator="equal">
      <formula>"Muy Alta"</formula>
    </cfRule>
    <cfRule type="cellIs" dxfId="97" priority="194" operator="equal">
      <formula>"Alta"</formula>
    </cfRule>
    <cfRule type="cellIs" dxfId="96" priority="195" operator="equal">
      <formula>"Media"</formula>
    </cfRule>
    <cfRule type="cellIs" dxfId="95" priority="196" operator="equal">
      <formula>"Baja"</formula>
    </cfRule>
    <cfRule type="cellIs" dxfId="94" priority="197" operator="equal">
      <formula>"Muy Baja"</formula>
    </cfRule>
  </conditionalFormatting>
  <conditionalFormatting sqref="H34">
    <cfRule type="cellIs" dxfId="93" priority="165" operator="equal">
      <formula>"Muy Alta"</formula>
    </cfRule>
    <cfRule type="cellIs" dxfId="92" priority="166" operator="equal">
      <formula>"Alta"</formula>
    </cfRule>
    <cfRule type="cellIs" dxfId="91" priority="167" operator="equal">
      <formula>"Media"</formula>
    </cfRule>
    <cfRule type="cellIs" dxfId="90" priority="168" operator="equal">
      <formula>"Baja"</formula>
    </cfRule>
    <cfRule type="cellIs" dxfId="89" priority="169" operator="equal">
      <formula>"Muy Baja"</formula>
    </cfRule>
  </conditionalFormatting>
  <conditionalFormatting sqref="H40">
    <cfRule type="cellIs" dxfId="88" priority="137" operator="equal">
      <formula>"Muy Alta"</formula>
    </cfRule>
    <cfRule type="cellIs" dxfId="87" priority="138" operator="equal">
      <formula>"Alta"</formula>
    </cfRule>
    <cfRule type="cellIs" dxfId="86" priority="139" operator="equal">
      <formula>"Media"</formula>
    </cfRule>
    <cfRule type="cellIs" dxfId="85" priority="140" operator="equal">
      <formula>"Baja"</formula>
    </cfRule>
    <cfRule type="cellIs" dxfId="84" priority="141" operator="equal">
      <formula>"Muy Baja"</formula>
    </cfRule>
  </conditionalFormatting>
  <conditionalFormatting sqref="H46">
    <cfRule type="cellIs" dxfId="83" priority="109" operator="equal">
      <formula>"Muy Alta"</formula>
    </cfRule>
    <cfRule type="cellIs" dxfId="82" priority="110" operator="equal">
      <formula>"Alta"</formula>
    </cfRule>
    <cfRule type="cellIs" dxfId="81" priority="111" operator="equal">
      <formula>"Media"</formula>
    </cfRule>
    <cfRule type="cellIs" dxfId="80" priority="112" operator="equal">
      <formula>"Baja"</formula>
    </cfRule>
    <cfRule type="cellIs" dxfId="79" priority="113" operator="equal">
      <formula>"Muy Baja"</formula>
    </cfRule>
  </conditionalFormatting>
  <conditionalFormatting sqref="H52">
    <cfRule type="cellIs" dxfId="78" priority="81" operator="equal">
      <formula>"Muy Alta"</formula>
    </cfRule>
    <cfRule type="cellIs" dxfId="77" priority="82" operator="equal">
      <formula>"Alta"</formula>
    </cfRule>
    <cfRule type="cellIs" dxfId="76" priority="83" operator="equal">
      <formula>"Media"</formula>
    </cfRule>
    <cfRule type="cellIs" dxfId="75" priority="84" operator="equal">
      <formula>"Baja"</formula>
    </cfRule>
    <cfRule type="cellIs" dxfId="74" priority="85" operator="equal">
      <formula>"Muy Baja"</formula>
    </cfRule>
  </conditionalFormatting>
  <conditionalFormatting sqref="H58">
    <cfRule type="cellIs" dxfId="73" priority="53" operator="equal">
      <formula>"Muy Alta"</formula>
    </cfRule>
    <cfRule type="cellIs" dxfId="72" priority="54" operator="equal">
      <formula>"Alta"</formula>
    </cfRule>
    <cfRule type="cellIs" dxfId="71" priority="55" operator="equal">
      <formula>"Media"</formula>
    </cfRule>
    <cfRule type="cellIs" dxfId="70" priority="56" operator="equal">
      <formula>"Baja"</formula>
    </cfRule>
    <cfRule type="cellIs" dxfId="69" priority="57" operator="equal">
      <formula>"Muy Baja"</formula>
    </cfRule>
  </conditionalFormatting>
  <conditionalFormatting sqref="H64">
    <cfRule type="cellIs" dxfId="68" priority="25" operator="equal">
      <formula>"Muy Alta"</formula>
    </cfRule>
    <cfRule type="cellIs" dxfId="67" priority="26" operator="equal">
      <formula>"Alta"</formula>
    </cfRule>
    <cfRule type="cellIs" dxfId="66" priority="27" operator="equal">
      <formula>"Media"</formula>
    </cfRule>
    <cfRule type="cellIs" dxfId="65" priority="28" operator="equal">
      <formula>"Baja"</formula>
    </cfRule>
    <cfRule type="cellIs" dxfId="64" priority="29" operator="equal">
      <formula>"Muy Baja"</formula>
    </cfRule>
  </conditionalFormatting>
  <conditionalFormatting sqref="K10:K69">
    <cfRule type="containsText" dxfId="63" priority="1" operator="containsText" text="❌">
      <formula>NOT(ISERROR(SEARCH("❌",K10)))</formula>
    </cfRule>
  </conditionalFormatting>
  <conditionalFormatting sqref="L10 L16 L22 L28 L34 L40 L46 L52 L58 L64">
    <cfRule type="cellIs" dxfId="62" priority="314" operator="equal">
      <formula>"Catastrófico"</formula>
    </cfRule>
    <cfRule type="cellIs" dxfId="61" priority="315" operator="equal">
      <formula>"Mayor"</formula>
    </cfRule>
    <cfRule type="cellIs" dxfId="60" priority="316" operator="equal">
      <formula>"Moderado"</formula>
    </cfRule>
    <cfRule type="cellIs" dxfId="59" priority="317" operator="equal">
      <formula>"Menor"</formula>
    </cfRule>
    <cfRule type="cellIs" dxfId="58" priority="318" operator="equal">
      <formula>"Leve"</formula>
    </cfRule>
  </conditionalFormatting>
  <conditionalFormatting sqref="N10">
    <cfRule type="cellIs" dxfId="57" priority="310" operator="equal">
      <formula>"Extremo"</formula>
    </cfRule>
    <cfRule type="cellIs" dxfId="56" priority="311" operator="equal">
      <formula>"Alto"</formula>
    </cfRule>
    <cfRule type="cellIs" dxfId="55" priority="312" operator="equal">
      <formula>"Moderado"</formula>
    </cfRule>
    <cfRule type="cellIs" dxfId="54" priority="313" operator="equal">
      <formula>"Bajo"</formula>
    </cfRule>
  </conditionalFormatting>
  <conditionalFormatting sqref="N16">
    <cfRule type="cellIs" dxfId="53" priority="240" operator="equal">
      <formula>"Extremo"</formula>
    </cfRule>
    <cfRule type="cellIs" dxfId="52" priority="241" operator="equal">
      <formula>"Alto"</formula>
    </cfRule>
    <cfRule type="cellIs" dxfId="51" priority="242" operator="equal">
      <formula>"Moderado"</formula>
    </cfRule>
    <cfRule type="cellIs" dxfId="50" priority="243" operator="equal">
      <formula>"Bajo"</formula>
    </cfRule>
  </conditionalFormatting>
  <conditionalFormatting sqref="N22">
    <cfRule type="cellIs" dxfId="49" priority="212" operator="equal">
      <formula>"Extremo"</formula>
    </cfRule>
    <cfRule type="cellIs" dxfId="48" priority="213" operator="equal">
      <formula>"Alto"</formula>
    </cfRule>
    <cfRule type="cellIs" dxfId="47" priority="214" operator="equal">
      <formula>"Moderado"</formula>
    </cfRule>
    <cfRule type="cellIs" dxfId="46" priority="215" operator="equal">
      <formula>"Bajo"</formula>
    </cfRule>
  </conditionalFormatting>
  <conditionalFormatting sqref="N28">
    <cfRule type="cellIs" dxfId="45" priority="184" operator="equal">
      <formula>"Extremo"</formula>
    </cfRule>
    <cfRule type="cellIs" dxfId="44" priority="185" operator="equal">
      <formula>"Alto"</formula>
    </cfRule>
    <cfRule type="cellIs" dxfId="43" priority="186" operator="equal">
      <formula>"Moderado"</formula>
    </cfRule>
    <cfRule type="cellIs" dxfId="42" priority="187" operator="equal">
      <formula>"Bajo"</formula>
    </cfRule>
  </conditionalFormatting>
  <conditionalFormatting sqref="N34">
    <cfRule type="cellIs" dxfId="41" priority="156" operator="equal">
      <formula>"Extremo"</formula>
    </cfRule>
    <cfRule type="cellIs" dxfId="40" priority="157" operator="equal">
      <formula>"Alto"</formula>
    </cfRule>
    <cfRule type="cellIs" dxfId="39" priority="158" operator="equal">
      <formula>"Moderado"</formula>
    </cfRule>
    <cfRule type="cellIs" dxfId="38" priority="159" operator="equal">
      <formula>"Bajo"</formula>
    </cfRule>
  </conditionalFormatting>
  <conditionalFormatting sqref="N40">
    <cfRule type="cellIs" dxfId="37" priority="128" operator="equal">
      <formula>"Extremo"</formula>
    </cfRule>
    <cfRule type="cellIs" dxfId="36" priority="129" operator="equal">
      <formula>"Alto"</formula>
    </cfRule>
    <cfRule type="cellIs" dxfId="35" priority="130" operator="equal">
      <formula>"Moderado"</formula>
    </cfRule>
    <cfRule type="cellIs" dxfId="34" priority="131" operator="equal">
      <formula>"Bajo"</formula>
    </cfRule>
  </conditionalFormatting>
  <conditionalFormatting sqref="N46">
    <cfRule type="cellIs" dxfId="33" priority="100" operator="equal">
      <formula>"Extremo"</formula>
    </cfRule>
    <cfRule type="cellIs" dxfId="32" priority="101" operator="equal">
      <formula>"Alto"</formula>
    </cfRule>
    <cfRule type="cellIs" dxfId="31" priority="102" operator="equal">
      <formula>"Moderado"</formula>
    </cfRule>
    <cfRule type="cellIs" dxfId="30" priority="103" operator="equal">
      <formula>"Bajo"</formula>
    </cfRule>
  </conditionalFormatting>
  <conditionalFormatting sqref="N52">
    <cfRule type="cellIs" dxfId="29" priority="72" operator="equal">
      <formula>"Extremo"</formula>
    </cfRule>
    <cfRule type="cellIs" dxfId="28" priority="73" operator="equal">
      <formula>"Alto"</formula>
    </cfRule>
    <cfRule type="cellIs" dxfId="27" priority="74" operator="equal">
      <formula>"Moderado"</formula>
    </cfRule>
    <cfRule type="cellIs" dxfId="26" priority="75" operator="equal">
      <formula>"Bajo"</formula>
    </cfRule>
  </conditionalFormatting>
  <conditionalFormatting sqref="N58">
    <cfRule type="cellIs" dxfId="25" priority="44" operator="equal">
      <formula>"Extremo"</formula>
    </cfRule>
    <cfRule type="cellIs" dxfId="24" priority="45" operator="equal">
      <formula>"Alto"</formula>
    </cfRule>
    <cfRule type="cellIs" dxfId="23" priority="46" operator="equal">
      <formula>"Moderado"</formula>
    </cfRule>
    <cfRule type="cellIs" dxfId="22" priority="47" operator="equal">
      <formula>"Bajo"</formula>
    </cfRule>
  </conditionalFormatting>
  <conditionalFormatting sqref="N64">
    <cfRule type="cellIs" dxfId="21" priority="16" operator="equal">
      <formula>"Extremo"</formula>
    </cfRule>
    <cfRule type="cellIs" dxfId="20" priority="17" operator="equal">
      <formula>"Alto"</formula>
    </cfRule>
    <cfRule type="cellIs" dxfId="19" priority="18" operator="equal">
      <formula>"Moderado"</formula>
    </cfRule>
    <cfRule type="cellIs" dxfId="18" priority="19" operator="equal">
      <formula>"Bajo"</formula>
    </cfRule>
  </conditionalFormatting>
  <conditionalFormatting sqref="Y10:Y69">
    <cfRule type="cellIs" dxfId="17" priority="11" operator="equal">
      <formula>"Muy Alta"</formula>
    </cfRule>
    <cfRule type="cellIs" dxfId="16" priority="12" operator="equal">
      <formula>"Alta"</formula>
    </cfRule>
    <cfRule type="cellIs" dxfId="15" priority="13" operator="equal">
      <formula>"Media"</formula>
    </cfRule>
    <cfRule type="cellIs" dxfId="14" priority="14" operator="equal">
      <formula>"Baja"</formula>
    </cfRule>
    <cfRule type="cellIs" dxfId="13" priority="15" operator="equal">
      <formula>"Muy Baja"</formula>
    </cfRule>
  </conditionalFormatting>
  <conditionalFormatting sqref="AA10:AA69">
    <cfRule type="cellIs" dxfId="12" priority="6" operator="equal">
      <formula>"Catastrófico"</formula>
    </cfRule>
    <cfRule type="cellIs" dxfId="11" priority="7" operator="equal">
      <formula>"Mayor"</formula>
    </cfRule>
    <cfRule type="cellIs" dxfId="10" priority="8" operator="equal">
      <formula>"Moderado"</formula>
    </cfRule>
    <cfRule type="cellIs" dxfId="9" priority="9" operator="equal">
      <formula>"Menor"</formula>
    </cfRule>
    <cfRule type="cellIs" dxfId="8" priority="10" operator="equal">
      <formula>"Leve"</formula>
    </cfRule>
  </conditionalFormatting>
  <conditionalFormatting sqref="AC10:AC69">
    <cfRule type="cellIs" dxfId="7" priority="2" operator="equal">
      <formula>"Extremo"</formula>
    </cfRule>
    <cfRule type="cellIs" dxfId="6" priority="3" operator="equal">
      <formula>"Alto"</formula>
    </cfRule>
    <cfRule type="cellIs" dxfId="5" priority="4" operator="equal">
      <formula>"Moderado"</formula>
    </cfRule>
    <cfRule type="cellIs" dxfId="4" priority="5" operator="equal">
      <formula>"Bajo"</formula>
    </cfRule>
  </conditionalFormatting>
  <dataValidations count="2">
    <dataValidation showInputMessage="1" showErrorMessage="1" error="Recuerde que las acciones se generan bajo la medida de mitigar el riesgo" sqref="AG22:AG24 AG40:AG42 AG28:AG30 AG34:AG37 AG10:AG18"/>
    <dataValidation allowBlank="1" showInputMessage="1" showErrorMessage="1" error="Recuerde que las acciones se generan bajo la medida de mitigar el riesgo" sqref="AH40:AI42 AG25:AG27 AG19:AG21 AE10:AE28 AH34:AH37 AH10:AI3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'Tabla Valoración controles'!$D$7:$D$8</xm:f>
          </x14:formula1>
          <xm:sqref>S10:S69</xm:sqref>
        </x14:dataValidation>
        <x14:dataValidation type="list" allowBlank="1" showInputMessage="1" showErrorMessage="1">
          <x14:formula1>
            <xm:f>'Tabla Valoración controles'!$D$9:$D$10</xm:f>
          </x14:formula1>
          <xm:sqref>U10:U69</xm:sqref>
        </x14:dataValidation>
        <x14:dataValidation type="list" allowBlank="1" showInputMessage="1" showErrorMessage="1">
          <x14:formula1>
            <xm:f>'Tabla Valoración controles'!$D$11:$D$12</xm:f>
          </x14:formula1>
          <xm:sqref>V10:V69</xm:sqref>
        </x14:dataValidation>
        <x14:dataValidation type="list" allowBlank="1" showInputMessage="1" showErrorMessage="1">
          <x14:formula1>
            <xm:f>'Opciones Tratamiento'!$B$9:$B$10</xm:f>
          </x14:formula1>
          <xm:sqref>AK10:AK14 AK67:AK68 AK19:AK20 AK16:AK17 AK22:AK26 AK34:AK35 AK37:AK38 AK40:AK41 AK43:AK44 AK46:AK47 AK49:AK50 AK52:AK53 AK55:AK56 AK58:AK59 AK61:AK62 AK64:AK65 AK28:AK32</xm:sqref>
        </x14:dataValidation>
        <x14:dataValidation type="list" allowBlank="1" showInputMessage="1" showErrorMessage="1">
          <x14:formula1>
            <xm:f>'Tabla Valoración controles'!$D$13:$D$14</xm:f>
          </x14:formula1>
          <xm:sqref>W10:W69</xm:sqref>
        </x14:dataValidation>
        <x14:dataValidation type="list" allowBlank="1" showInputMessage="1" showErrorMessage="1">
          <x14:formula1>
            <xm:f>'Opciones Tratamiento'!$B$13:$B$19</xm:f>
          </x14:formula1>
          <xm:sqref>F10:F69</xm:sqref>
        </x14:dataValidation>
        <x14:dataValidation type="list" allowBlank="1" showInputMessage="1" showErrorMessage="1">
          <x14:formula1>
            <xm:f>'Opciones Tratamiento'!$E$2:$E$4</xm:f>
          </x14:formula1>
          <xm:sqref>B10:B69</xm:sqref>
        </x14:dataValidation>
        <x14:dataValidation type="list" allowBlank="1" showInputMessage="1" showErrorMessage="1">
          <x14:formula1>
            <xm:f>'Opciones Tratamiento'!$B$2:$B$5</xm:f>
          </x14:formula1>
          <xm:sqref>AD10:AD69</xm:sqref>
        </x14:dataValidation>
        <x14:dataValidation type="list" allowBlank="1" showInputMessage="1" showErrorMessage="1">
          <x14:formula1>
            <xm:f>'Tabla Impacto'!$F$210:$F$221</xm:f>
          </x14:formula1>
          <xm:sqref>J10:J69</xm:sqref>
        </x14:dataValidation>
        <x14:dataValidation type="custom" allowBlank="1" showInputMessage="1" showErrorMessage="1" error="Recuerde que las acciones se generan bajo la medida de mitigar el riesgo">
          <x14:formula1>
            <xm:f>IF(OR(AD31='Opciones Tratamiento'!$B$2,AD31='Opciones Tratamiento'!$B$3,AD31='Opciones Tratamiento'!$B$4),ISBLANK(AD31),ISTEXT(AD31))</xm:f>
          </x14:formula1>
          <xm:sqref>AG31:AG33 AG38:AG39 AG43:AG69</xm:sqref>
        </x14:dataValidation>
        <x14:dataValidation type="custom" allowBlank="1" showInputMessage="1" showErrorMessage="1" error="Recuerde que las acciones se generan bajo la medida de mitigar el riesgo">
          <x14:formula1>
            <xm:f>IF(OR(AD31='Opciones Tratamiento'!$B$2,AD31='Opciones Tratamiento'!$B$3,AD31='Opciones Tratamiento'!$B$4),ISBLANK(AD31),ISTEXT(AD31))</xm:f>
          </x14:formula1>
          <xm:sqref>AH31:AH33 AH38:AH39 AH43:AH69</xm:sqref>
        </x14:dataValidation>
        <x14:dataValidation type="custom" allowBlank="1" showInputMessage="1" showErrorMessage="1" error="Recuerde que las acciones se generan bajo la medida de mitigar el riesgo">
          <x14:formula1>
            <xm:f>IF(OR(AD31='Opciones Tratamiento'!$B$2,AD31='Opciones Tratamiento'!$B$3,AD31='Opciones Tratamiento'!$B$4),ISBLANK(AD31),ISTEXT(AD31))</xm:f>
          </x14:formula1>
          <xm:sqref>AI31:AI39 AI43:AI69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AJ10 AJ12:AJ69</xm:sqref>
        </x14:dataValidation>
        <x14:dataValidation type="list" allowBlank="1" showInputMessage="1" showErrorMessage="1">
          <x14:formula1>
            <xm:f>'Tabla Valoración controles'!$D$4:$D$6</xm:f>
          </x14:formula1>
          <xm:sqref>R10:R69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AE32:AE69 AF10:AF69 AE29</xm:sqref>
        </x14:dataValidation>
        <x14:dataValidation type="custom" allowBlank="1" showInputMessage="1" showErrorMessage="1" error="Recuerde que las acciones se generan bajo la medida de mitigar el riesgo">
          <x14:formula1>
            <xm:f>IF(OR(AD31='Opciones Tratamiento'!$B$2,AD31='Opciones Tratamiento'!$B$3,AD31='Opciones Tratamiento'!$B$4),ISBLANK(AD31),ISTEXT(AD31))</xm:f>
          </x14:formula1>
          <xm:sqref>AE30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50" zoomScaleNormal="50" workbookViewId="0">
      <selection activeCell="L12" sqref="L12:M13"/>
    </sheetView>
  </sheetViews>
  <sheetFormatPr baseColWidth="10" defaultRowHeight="15" x14ac:dyDescent="0.25"/>
  <cols>
    <col min="2" max="39" width="5.5703125" customWidth="1"/>
    <col min="41" max="46" width="5.5703125" customWidth="1"/>
  </cols>
  <sheetData>
    <row r="1" spans="1:99" x14ac:dyDescent="0.2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row>
    <row r="2" spans="1:99" ht="18" customHeight="1" x14ac:dyDescent="0.25">
      <c r="A2" s="82"/>
      <c r="B2" s="290" t="s">
        <v>159</v>
      </c>
      <c r="C2" s="290"/>
      <c r="D2" s="290"/>
      <c r="E2" s="290"/>
      <c r="F2" s="290"/>
      <c r="G2" s="290"/>
      <c r="H2" s="290"/>
      <c r="I2" s="290"/>
      <c r="J2" s="327" t="s">
        <v>2</v>
      </c>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row>
    <row r="3" spans="1:99" ht="18.75" customHeight="1" x14ac:dyDescent="0.25">
      <c r="A3" s="82"/>
      <c r="B3" s="290"/>
      <c r="C3" s="290"/>
      <c r="D3" s="290"/>
      <c r="E3" s="290"/>
      <c r="F3" s="290"/>
      <c r="G3" s="290"/>
      <c r="H3" s="290"/>
      <c r="I3" s="290"/>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row>
    <row r="4" spans="1:99" ht="15" customHeight="1" x14ac:dyDescent="0.25">
      <c r="A4" s="82"/>
      <c r="B4" s="290"/>
      <c r="C4" s="290"/>
      <c r="D4" s="290"/>
      <c r="E4" s="290"/>
      <c r="F4" s="290"/>
      <c r="G4" s="290"/>
      <c r="H4" s="290"/>
      <c r="I4" s="290"/>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row>
    <row r="5" spans="1:99" ht="15.75" thickBot="1" x14ac:dyDescent="0.3">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row>
    <row r="6" spans="1:99" ht="15" customHeight="1" x14ac:dyDescent="0.25">
      <c r="A6" s="82"/>
      <c r="B6" s="338" t="s">
        <v>4</v>
      </c>
      <c r="C6" s="338"/>
      <c r="D6" s="339"/>
      <c r="E6" s="328" t="s">
        <v>115</v>
      </c>
      <c r="F6" s="329"/>
      <c r="G6" s="329"/>
      <c r="H6" s="329"/>
      <c r="I6" s="330"/>
      <c r="J6" s="324" t="str">
        <f>IF(AND('Mapa final'!$H$10="Muy Alta",'Mapa final'!$L$10="Leve"),CONCATENATE("R",'Mapa final'!$A$10),"")</f>
        <v/>
      </c>
      <c r="K6" s="325"/>
      <c r="L6" s="325" t="str">
        <f>IF(AND('Mapa final'!$H$16="Muy Alta",'Mapa final'!$L$16="Leve"),CONCATENATE("R",'Mapa final'!$A$16),"")</f>
        <v/>
      </c>
      <c r="M6" s="325"/>
      <c r="N6" s="325" t="str">
        <f>IF(AND('Mapa final'!$H$22="Muy Alta",'Mapa final'!$L$22="Leve"),CONCATENATE("R",'Mapa final'!$A$22),"")</f>
        <v/>
      </c>
      <c r="O6" s="326"/>
      <c r="P6" s="324" t="str">
        <f>IF(AND('Mapa final'!$H$10="Muy Alta",'Mapa final'!$L$10="Menor"),CONCATENATE("R",'Mapa final'!$A$10),"")</f>
        <v/>
      </c>
      <c r="Q6" s="325"/>
      <c r="R6" s="325" t="str">
        <f>IF(AND('Mapa final'!$H$16="Muy Alta",'Mapa final'!$L$16="Menor"),CONCATENATE("R",'Mapa final'!$A$16),"")</f>
        <v/>
      </c>
      <c r="S6" s="325"/>
      <c r="T6" s="325" t="str">
        <f>IF(AND('Mapa final'!$H$22="Muy Alta",'Mapa final'!$L$22="Menor"),CONCATENATE("R",'Mapa final'!$A$22),"")</f>
        <v/>
      </c>
      <c r="U6" s="326"/>
      <c r="V6" s="324" t="str">
        <f>IF(AND('Mapa final'!$H$10="Muy Alta",'Mapa final'!$L$10="Moderado"),CONCATENATE("R",'Mapa final'!$A$10),"")</f>
        <v/>
      </c>
      <c r="W6" s="325"/>
      <c r="X6" s="325" t="str">
        <f>IF(AND('Mapa final'!$H$16="Muy Alta",'Mapa final'!$L$16="Moderado"),CONCATENATE("R",'Mapa final'!$A$16),"")</f>
        <v/>
      </c>
      <c r="Y6" s="325"/>
      <c r="Z6" s="325" t="str">
        <f>IF(AND('Mapa final'!$H$22="Muy Alta",'Mapa final'!$L$22="Moderado"),CONCATENATE("R",'Mapa final'!$A$22),"")</f>
        <v/>
      </c>
      <c r="AA6" s="326"/>
      <c r="AB6" s="324" t="str">
        <f>IF(AND('Mapa final'!$H$10="Muy Alta",'Mapa final'!$L$10="Mayor"),CONCATENATE("R",'Mapa final'!$A$10),"")</f>
        <v/>
      </c>
      <c r="AC6" s="325"/>
      <c r="AD6" s="325" t="str">
        <f>IF(AND('Mapa final'!$H$16="Muy Alta",'Mapa final'!$L$16="Mayor"),CONCATENATE("R",'Mapa final'!$A$16),"")</f>
        <v/>
      </c>
      <c r="AE6" s="325"/>
      <c r="AF6" s="325" t="str">
        <f>IF(AND('Mapa final'!$H$22="Muy Alta",'Mapa final'!$L$22="Mayor"),CONCATENATE("R",'Mapa final'!$A$22),"")</f>
        <v/>
      </c>
      <c r="AG6" s="326"/>
      <c r="AH6" s="315" t="str">
        <f>IF(AND('Mapa final'!$H$10="Muy Alta",'Mapa final'!$L$10="Catastrófico"),CONCATENATE("R",'Mapa final'!$A$10),"")</f>
        <v/>
      </c>
      <c r="AI6" s="316"/>
      <c r="AJ6" s="316" t="str">
        <f>IF(AND('Mapa final'!$H$16="Muy Alta",'Mapa final'!$L$16="Catastrófico"),CONCATENATE("R",'Mapa final'!$A$16),"")</f>
        <v/>
      </c>
      <c r="AK6" s="316"/>
      <c r="AL6" s="316" t="str">
        <f>IF(AND('Mapa final'!$H$22="Muy Alta",'Mapa final'!$L$22="Catastrófico"),CONCATENATE("R",'Mapa final'!$A$22),"")</f>
        <v/>
      </c>
      <c r="AM6" s="317"/>
      <c r="AO6" s="340" t="s">
        <v>78</v>
      </c>
      <c r="AP6" s="341"/>
      <c r="AQ6" s="341"/>
      <c r="AR6" s="341"/>
      <c r="AS6" s="341"/>
      <c r="AT6" s="34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row>
    <row r="7" spans="1:99" ht="15" customHeight="1" x14ac:dyDescent="0.25">
      <c r="A7" s="82"/>
      <c r="B7" s="338"/>
      <c r="C7" s="338"/>
      <c r="D7" s="339"/>
      <c r="E7" s="331"/>
      <c r="F7" s="332"/>
      <c r="G7" s="332"/>
      <c r="H7" s="332"/>
      <c r="I7" s="333"/>
      <c r="J7" s="318"/>
      <c r="K7" s="319"/>
      <c r="L7" s="319"/>
      <c r="M7" s="319"/>
      <c r="N7" s="319"/>
      <c r="O7" s="320"/>
      <c r="P7" s="318"/>
      <c r="Q7" s="319"/>
      <c r="R7" s="319"/>
      <c r="S7" s="319"/>
      <c r="T7" s="319"/>
      <c r="U7" s="320"/>
      <c r="V7" s="318"/>
      <c r="W7" s="319"/>
      <c r="X7" s="319"/>
      <c r="Y7" s="319"/>
      <c r="Z7" s="319"/>
      <c r="AA7" s="320"/>
      <c r="AB7" s="318"/>
      <c r="AC7" s="319"/>
      <c r="AD7" s="319"/>
      <c r="AE7" s="319"/>
      <c r="AF7" s="319"/>
      <c r="AG7" s="320"/>
      <c r="AH7" s="309"/>
      <c r="AI7" s="310"/>
      <c r="AJ7" s="310"/>
      <c r="AK7" s="310"/>
      <c r="AL7" s="310"/>
      <c r="AM7" s="311"/>
      <c r="AN7" s="82"/>
      <c r="AO7" s="343"/>
      <c r="AP7" s="344"/>
      <c r="AQ7" s="344"/>
      <c r="AR7" s="344"/>
      <c r="AS7" s="344"/>
      <c r="AT7" s="345"/>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row>
    <row r="8" spans="1:99" ht="15" customHeight="1" x14ac:dyDescent="0.25">
      <c r="A8" s="82"/>
      <c r="B8" s="338"/>
      <c r="C8" s="338"/>
      <c r="D8" s="339"/>
      <c r="E8" s="331"/>
      <c r="F8" s="332"/>
      <c r="G8" s="332"/>
      <c r="H8" s="332"/>
      <c r="I8" s="333"/>
      <c r="J8" s="318" t="str">
        <f>IF(AND('Mapa final'!$H$28="Muy Alta",'Mapa final'!$L$28="Leve"),CONCATENATE("R",'Mapa final'!$A$28),"")</f>
        <v/>
      </c>
      <c r="K8" s="319"/>
      <c r="L8" s="319" t="str">
        <f>IF(AND('Mapa final'!$H$34="Muy Alta",'Mapa final'!$L$34="Leve"),CONCATENATE("R",'Mapa final'!$A$34),"")</f>
        <v/>
      </c>
      <c r="M8" s="319"/>
      <c r="N8" s="319" t="str">
        <f>IF(AND('Mapa final'!$H$40="Muy Alta",'Mapa final'!$L$40="Leve"),CONCATENATE("R",'Mapa final'!$A$40),"")</f>
        <v/>
      </c>
      <c r="O8" s="320"/>
      <c r="P8" s="318" t="str">
        <f>IF(AND('Mapa final'!$H$28="Muy Alta",'Mapa final'!$L$28="Menor"),CONCATENATE("R",'Mapa final'!$A$28),"")</f>
        <v/>
      </c>
      <c r="Q8" s="319"/>
      <c r="R8" s="319" t="str">
        <f>IF(AND('Mapa final'!$H$34="Muy Alta",'Mapa final'!$L$34="Menor"),CONCATENATE("R",'Mapa final'!$A$34),"")</f>
        <v/>
      </c>
      <c r="S8" s="319"/>
      <c r="T8" s="319" t="str">
        <f>IF(AND('Mapa final'!$H$40="Muy Alta",'Mapa final'!$L$40="Menor"),CONCATENATE("R",'Mapa final'!$A$40),"")</f>
        <v/>
      </c>
      <c r="U8" s="320"/>
      <c r="V8" s="318" t="str">
        <f>IF(AND('Mapa final'!$H$28="Muy Alta",'Mapa final'!$L$28="Moderado"),CONCATENATE("R",'Mapa final'!$A$28),"")</f>
        <v/>
      </c>
      <c r="W8" s="319"/>
      <c r="X8" s="319" t="str">
        <f>IF(AND('Mapa final'!$H$34="Muy Alta",'Mapa final'!$L$34="Moderado"),CONCATENATE("R",'Mapa final'!$A$34),"")</f>
        <v/>
      </c>
      <c r="Y8" s="319"/>
      <c r="Z8" s="319" t="str">
        <f>IF(AND('Mapa final'!$H$40="Muy Alta",'Mapa final'!$L$40="Moderado"),CONCATENATE("R",'Mapa final'!$A$40),"")</f>
        <v/>
      </c>
      <c r="AA8" s="320"/>
      <c r="AB8" s="318" t="str">
        <f>IF(AND('Mapa final'!$H$28="Muy Alta",'Mapa final'!$L$28="Mayor"),CONCATENATE("R",'Mapa final'!$A$28),"")</f>
        <v/>
      </c>
      <c r="AC8" s="319"/>
      <c r="AD8" s="319" t="str">
        <f>IF(AND('Mapa final'!$H$34="Muy Alta",'Mapa final'!$L$34="Mayor"),CONCATENATE("R",'Mapa final'!$A$34),"")</f>
        <v/>
      </c>
      <c r="AE8" s="319"/>
      <c r="AF8" s="319" t="str">
        <f>IF(AND('Mapa final'!$H$40="Muy Alta",'Mapa final'!$L$40="Mayor"),CONCATENATE("R",'Mapa final'!$A$40),"")</f>
        <v/>
      </c>
      <c r="AG8" s="320"/>
      <c r="AH8" s="309" t="str">
        <f>IF(AND('Mapa final'!$H$28="Muy Alta",'Mapa final'!$L$28="Catastrófico"),CONCATENATE("R",'Mapa final'!$A$28),"")</f>
        <v/>
      </c>
      <c r="AI8" s="310"/>
      <c r="AJ8" s="310" t="str">
        <f>IF(AND('Mapa final'!$H$34="Muy Alta",'Mapa final'!$L$34="Catastrófico"),CONCATENATE("R",'Mapa final'!$A$34),"")</f>
        <v/>
      </c>
      <c r="AK8" s="310"/>
      <c r="AL8" s="310" t="str">
        <f>IF(AND('Mapa final'!$H$40="Muy Alta",'Mapa final'!$L$40="Catastrófico"),CONCATENATE("R",'Mapa final'!$A$40),"")</f>
        <v/>
      </c>
      <c r="AM8" s="311"/>
      <c r="AN8" s="82"/>
      <c r="AO8" s="343"/>
      <c r="AP8" s="344"/>
      <c r="AQ8" s="344"/>
      <c r="AR8" s="344"/>
      <c r="AS8" s="344"/>
      <c r="AT8" s="345"/>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row>
    <row r="9" spans="1:99" ht="15" customHeight="1" x14ac:dyDescent="0.25">
      <c r="A9" s="82"/>
      <c r="B9" s="338"/>
      <c r="C9" s="338"/>
      <c r="D9" s="339"/>
      <c r="E9" s="331"/>
      <c r="F9" s="332"/>
      <c r="G9" s="332"/>
      <c r="H9" s="332"/>
      <c r="I9" s="333"/>
      <c r="J9" s="318"/>
      <c r="K9" s="319"/>
      <c r="L9" s="319"/>
      <c r="M9" s="319"/>
      <c r="N9" s="319"/>
      <c r="O9" s="320"/>
      <c r="P9" s="318"/>
      <c r="Q9" s="319"/>
      <c r="R9" s="319"/>
      <c r="S9" s="319"/>
      <c r="T9" s="319"/>
      <c r="U9" s="320"/>
      <c r="V9" s="318"/>
      <c r="W9" s="319"/>
      <c r="X9" s="319"/>
      <c r="Y9" s="319"/>
      <c r="Z9" s="319"/>
      <c r="AA9" s="320"/>
      <c r="AB9" s="318"/>
      <c r="AC9" s="319"/>
      <c r="AD9" s="319"/>
      <c r="AE9" s="319"/>
      <c r="AF9" s="319"/>
      <c r="AG9" s="320"/>
      <c r="AH9" s="309"/>
      <c r="AI9" s="310"/>
      <c r="AJ9" s="310"/>
      <c r="AK9" s="310"/>
      <c r="AL9" s="310"/>
      <c r="AM9" s="311"/>
      <c r="AN9" s="82"/>
      <c r="AO9" s="343"/>
      <c r="AP9" s="344"/>
      <c r="AQ9" s="344"/>
      <c r="AR9" s="344"/>
      <c r="AS9" s="344"/>
      <c r="AT9" s="345"/>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row>
    <row r="10" spans="1:99" ht="15" customHeight="1" x14ac:dyDescent="0.25">
      <c r="A10" s="82"/>
      <c r="B10" s="338"/>
      <c r="C10" s="338"/>
      <c r="D10" s="339"/>
      <c r="E10" s="331"/>
      <c r="F10" s="332"/>
      <c r="G10" s="332"/>
      <c r="H10" s="332"/>
      <c r="I10" s="333"/>
      <c r="J10" s="318" t="str">
        <f>IF(AND('Mapa final'!$H$46="Muy Alta",'Mapa final'!$L$46="Leve"),CONCATENATE("R",'Mapa final'!$A$46),"")</f>
        <v/>
      </c>
      <c r="K10" s="319"/>
      <c r="L10" s="319" t="str">
        <f>IF(AND('Mapa final'!$H$52="Muy Alta",'Mapa final'!$L$52="Leve"),CONCATENATE("R",'Mapa final'!$A$52),"")</f>
        <v/>
      </c>
      <c r="M10" s="319"/>
      <c r="N10" s="319" t="str">
        <f>IF(AND('Mapa final'!$H$58="Muy Alta",'Mapa final'!$L$58="Leve"),CONCATENATE("R",'Mapa final'!$A$58),"")</f>
        <v/>
      </c>
      <c r="O10" s="320"/>
      <c r="P10" s="318" t="str">
        <f>IF(AND('Mapa final'!$H$46="Muy Alta",'Mapa final'!$L$46="Menor"),CONCATENATE("R",'Mapa final'!$A$46),"")</f>
        <v/>
      </c>
      <c r="Q10" s="319"/>
      <c r="R10" s="319" t="str">
        <f>IF(AND('Mapa final'!$H$52="Muy Alta",'Mapa final'!$L$52="Menor"),CONCATENATE("R",'Mapa final'!$A$52),"")</f>
        <v/>
      </c>
      <c r="S10" s="319"/>
      <c r="T10" s="319" t="str">
        <f>IF(AND('Mapa final'!$H$58="Muy Alta",'Mapa final'!$L$58="Menor"),CONCATENATE("R",'Mapa final'!$A$58),"")</f>
        <v/>
      </c>
      <c r="U10" s="320"/>
      <c r="V10" s="318" t="str">
        <f>IF(AND('Mapa final'!$H$46="Muy Alta",'Mapa final'!$L$46="Moderado"),CONCATENATE("R",'Mapa final'!$A$46),"")</f>
        <v/>
      </c>
      <c r="W10" s="319"/>
      <c r="X10" s="319" t="str">
        <f>IF(AND('Mapa final'!$H$52="Muy Alta",'Mapa final'!$L$52="Moderado"),CONCATENATE("R",'Mapa final'!$A$52),"")</f>
        <v/>
      </c>
      <c r="Y10" s="319"/>
      <c r="Z10" s="319" t="str">
        <f>IF(AND('Mapa final'!$H$58="Muy Alta",'Mapa final'!$L$58="Moderado"),CONCATENATE("R",'Mapa final'!$A$58),"")</f>
        <v/>
      </c>
      <c r="AA10" s="320"/>
      <c r="AB10" s="318" t="str">
        <f>IF(AND('Mapa final'!$H$46="Muy Alta",'Mapa final'!$L$46="Mayor"),CONCATENATE("R",'Mapa final'!$A$46),"")</f>
        <v/>
      </c>
      <c r="AC10" s="319"/>
      <c r="AD10" s="319" t="str">
        <f>IF(AND('Mapa final'!$H$52="Muy Alta",'Mapa final'!$L$52="Mayor"),CONCATENATE("R",'Mapa final'!$A$52),"")</f>
        <v/>
      </c>
      <c r="AE10" s="319"/>
      <c r="AF10" s="319" t="str">
        <f>IF(AND('Mapa final'!$H$58="Muy Alta",'Mapa final'!$L$58="Mayor"),CONCATENATE("R",'Mapa final'!$A$58),"")</f>
        <v/>
      </c>
      <c r="AG10" s="320"/>
      <c r="AH10" s="309" t="str">
        <f>IF(AND('Mapa final'!$H$46="Muy Alta",'Mapa final'!$L$46="Catastrófico"),CONCATENATE("R",'Mapa final'!$A$46),"")</f>
        <v/>
      </c>
      <c r="AI10" s="310"/>
      <c r="AJ10" s="310" t="str">
        <f>IF(AND('Mapa final'!$H$52="Muy Alta",'Mapa final'!$L$52="Catastrófico"),CONCATENATE("R",'Mapa final'!$A$52),"")</f>
        <v/>
      </c>
      <c r="AK10" s="310"/>
      <c r="AL10" s="310" t="str">
        <f>IF(AND('Mapa final'!$H$58="Muy Alta",'Mapa final'!$L$58="Catastrófico"),CONCATENATE("R",'Mapa final'!$A$58),"")</f>
        <v/>
      </c>
      <c r="AM10" s="311"/>
      <c r="AN10" s="82"/>
      <c r="AO10" s="343"/>
      <c r="AP10" s="344"/>
      <c r="AQ10" s="344"/>
      <c r="AR10" s="344"/>
      <c r="AS10" s="344"/>
      <c r="AT10" s="345"/>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row>
    <row r="11" spans="1:99" ht="15" customHeight="1" x14ac:dyDescent="0.25">
      <c r="A11" s="82"/>
      <c r="B11" s="338"/>
      <c r="C11" s="338"/>
      <c r="D11" s="339"/>
      <c r="E11" s="331"/>
      <c r="F11" s="332"/>
      <c r="G11" s="332"/>
      <c r="H11" s="332"/>
      <c r="I11" s="333"/>
      <c r="J11" s="318"/>
      <c r="K11" s="319"/>
      <c r="L11" s="319"/>
      <c r="M11" s="319"/>
      <c r="N11" s="319"/>
      <c r="O11" s="320"/>
      <c r="P11" s="318"/>
      <c r="Q11" s="319"/>
      <c r="R11" s="319"/>
      <c r="S11" s="319"/>
      <c r="T11" s="319"/>
      <c r="U11" s="320"/>
      <c r="V11" s="318"/>
      <c r="W11" s="319"/>
      <c r="X11" s="319"/>
      <c r="Y11" s="319"/>
      <c r="Z11" s="319"/>
      <c r="AA11" s="320"/>
      <c r="AB11" s="318"/>
      <c r="AC11" s="319"/>
      <c r="AD11" s="319"/>
      <c r="AE11" s="319"/>
      <c r="AF11" s="319"/>
      <c r="AG11" s="320"/>
      <c r="AH11" s="309"/>
      <c r="AI11" s="310"/>
      <c r="AJ11" s="310"/>
      <c r="AK11" s="310"/>
      <c r="AL11" s="310"/>
      <c r="AM11" s="311"/>
      <c r="AN11" s="82"/>
      <c r="AO11" s="343"/>
      <c r="AP11" s="344"/>
      <c r="AQ11" s="344"/>
      <c r="AR11" s="344"/>
      <c r="AS11" s="344"/>
      <c r="AT11" s="345"/>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row>
    <row r="12" spans="1:99" ht="15" customHeight="1" x14ac:dyDescent="0.25">
      <c r="A12" s="82"/>
      <c r="B12" s="338"/>
      <c r="C12" s="338"/>
      <c r="D12" s="339"/>
      <c r="E12" s="331"/>
      <c r="F12" s="332"/>
      <c r="G12" s="332"/>
      <c r="H12" s="332"/>
      <c r="I12" s="333"/>
      <c r="J12" s="318" t="str">
        <f>IF(AND('Mapa final'!$H$64="Muy Alta",'Mapa final'!$L$64="Leve"),CONCATENATE("R",'Mapa final'!$A$64),"")</f>
        <v/>
      </c>
      <c r="K12" s="319"/>
      <c r="L12" s="319" t="str">
        <f>IF(AND('Mapa final'!$H$70="Muy Alta",'Mapa final'!$L$70="Leve"),CONCATENATE("R",'Mapa final'!$A$70),"")</f>
        <v/>
      </c>
      <c r="M12" s="319"/>
      <c r="N12" s="319" t="str">
        <f>IF(AND('Mapa final'!$H$76="Muy Alta",'Mapa final'!$L$76="Leve"),CONCATENATE("R",'Mapa final'!$A$76),"")</f>
        <v/>
      </c>
      <c r="O12" s="320"/>
      <c r="P12" s="318" t="str">
        <f>IF(AND('Mapa final'!$H$64="Muy Alta",'Mapa final'!$L$64="Menor"),CONCATENATE("R",'Mapa final'!$A$64),"")</f>
        <v/>
      </c>
      <c r="Q12" s="319"/>
      <c r="R12" s="319" t="str">
        <f>IF(AND('Mapa final'!$H$70="Muy Alta",'Mapa final'!$L$70="Menor"),CONCATENATE("R",'Mapa final'!$A$70),"")</f>
        <v/>
      </c>
      <c r="S12" s="319"/>
      <c r="T12" s="319" t="str">
        <f>IF(AND('Mapa final'!$H$76="Muy Alta",'Mapa final'!$L$76="Menor"),CONCATENATE("R",'Mapa final'!$A$76),"")</f>
        <v/>
      </c>
      <c r="U12" s="320"/>
      <c r="V12" s="318" t="str">
        <f>IF(AND('Mapa final'!$H$64="Muy Alta",'Mapa final'!$L$64="Moderado"),CONCATENATE("R",'Mapa final'!$A$64),"")</f>
        <v/>
      </c>
      <c r="W12" s="319"/>
      <c r="X12" s="319" t="str">
        <f>IF(AND('Mapa final'!$H$70="Muy Alta",'Mapa final'!$L$70="Moderado"),CONCATENATE("R",'Mapa final'!$A$70),"")</f>
        <v/>
      </c>
      <c r="Y12" s="319"/>
      <c r="Z12" s="319" t="str">
        <f>IF(AND('Mapa final'!$H$76="Muy Alta",'Mapa final'!$L$76="Moderado"),CONCATENATE("R",'Mapa final'!$A$76),"")</f>
        <v/>
      </c>
      <c r="AA12" s="320"/>
      <c r="AB12" s="318" t="str">
        <f>IF(AND('Mapa final'!$H$64="Muy Alta",'Mapa final'!$L$64="Mayor"),CONCATENATE("R",'Mapa final'!$A$64),"")</f>
        <v/>
      </c>
      <c r="AC12" s="319"/>
      <c r="AD12" s="319" t="str">
        <f>IF(AND('Mapa final'!$H$70="Muy Alta",'Mapa final'!$L$70="Mayor"),CONCATENATE("R",'Mapa final'!$A$70),"")</f>
        <v/>
      </c>
      <c r="AE12" s="319"/>
      <c r="AF12" s="319" t="str">
        <f>IF(AND('Mapa final'!$H$76="Muy Alta",'Mapa final'!$L$76="Mayor"),CONCATENATE("R",'Mapa final'!$A$76),"")</f>
        <v/>
      </c>
      <c r="AG12" s="320"/>
      <c r="AH12" s="309" t="str">
        <f>IF(AND('Mapa final'!$H$64="Muy Alta",'Mapa final'!$L$64="Catastrófico"),CONCATENATE("R",'Mapa final'!$A$64),"")</f>
        <v/>
      </c>
      <c r="AI12" s="310"/>
      <c r="AJ12" s="310" t="str">
        <f>IF(AND('Mapa final'!$H$70="Muy Alta",'Mapa final'!$L$70="Catastrófico"),CONCATENATE("R",'Mapa final'!$A$70),"")</f>
        <v/>
      </c>
      <c r="AK12" s="310"/>
      <c r="AL12" s="310" t="str">
        <f>IF(AND('Mapa final'!$H$76="Muy Alta",'Mapa final'!$L$76="Catastrófico"),CONCATENATE("R",'Mapa final'!$A$76),"")</f>
        <v/>
      </c>
      <c r="AM12" s="311"/>
      <c r="AN12" s="82"/>
      <c r="AO12" s="343"/>
      <c r="AP12" s="344"/>
      <c r="AQ12" s="344"/>
      <c r="AR12" s="344"/>
      <c r="AS12" s="344"/>
      <c r="AT12" s="345"/>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row>
    <row r="13" spans="1:99" ht="15.75" customHeight="1" thickBot="1" x14ac:dyDescent="0.3">
      <c r="A13" s="82"/>
      <c r="B13" s="338"/>
      <c r="C13" s="338"/>
      <c r="D13" s="339"/>
      <c r="E13" s="334"/>
      <c r="F13" s="335"/>
      <c r="G13" s="335"/>
      <c r="H13" s="335"/>
      <c r="I13" s="336"/>
      <c r="J13" s="318"/>
      <c r="K13" s="319"/>
      <c r="L13" s="319"/>
      <c r="M13" s="319"/>
      <c r="N13" s="319"/>
      <c r="O13" s="320"/>
      <c r="P13" s="318"/>
      <c r="Q13" s="319"/>
      <c r="R13" s="319"/>
      <c r="S13" s="319"/>
      <c r="T13" s="319"/>
      <c r="U13" s="320"/>
      <c r="V13" s="318"/>
      <c r="W13" s="319"/>
      <c r="X13" s="319"/>
      <c r="Y13" s="319"/>
      <c r="Z13" s="319"/>
      <c r="AA13" s="320"/>
      <c r="AB13" s="318"/>
      <c r="AC13" s="319"/>
      <c r="AD13" s="319"/>
      <c r="AE13" s="319"/>
      <c r="AF13" s="319"/>
      <c r="AG13" s="320"/>
      <c r="AH13" s="312"/>
      <c r="AI13" s="313"/>
      <c r="AJ13" s="313"/>
      <c r="AK13" s="313"/>
      <c r="AL13" s="313"/>
      <c r="AM13" s="314"/>
      <c r="AN13" s="82"/>
      <c r="AO13" s="346"/>
      <c r="AP13" s="347"/>
      <c r="AQ13" s="347"/>
      <c r="AR13" s="347"/>
      <c r="AS13" s="347"/>
      <c r="AT13" s="348"/>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row>
    <row r="14" spans="1:99" ht="15" customHeight="1" x14ac:dyDescent="0.25">
      <c r="A14" s="82"/>
      <c r="B14" s="338"/>
      <c r="C14" s="338"/>
      <c r="D14" s="339"/>
      <c r="E14" s="328" t="s">
        <v>114</v>
      </c>
      <c r="F14" s="329"/>
      <c r="G14" s="329"/>
      <c r="H14" s="329"/>
      <c r="I14" s="329"/>
      <c r="J14" s="306" t="str">
        <f>IF(AND('Mapa final'!$H$10="Alta",'Mapa final'!$L$10="Leve"),CONCATENATE("R",'Mapa final'!$A$10),"")</f>
        <v/>
      </c>
      <c r="K14" s="307"/>
      <c r="L14" s="307" t="str">
        <f>IF(AND('Mapa final'!$H$16="Alta",'Mapa final'!$L$16="Leve"),CONCATENATE("R",'Mapa final'!$A$16),"")</f>
        <v/>
      </c>
      <c r="M14" s="307"/>
      <c r="N14" s="307" t="str">
        <f>IF(AND('Mapa final'!$H$22="Alta",'Mapa final'!$L$22="Leve"),CONCATENATE("R",'Mapa final'!$A$22),"")</f>
        <v/>
      </c>
      <c r="O14" s="308"/>
      <c r="P14" s="306" t="str">
        <f>IF(AND('Mapa final'!$H$10="Alta",'Mapa final'!$L$10="Menor"),CONCATENATE("R",'Mapa final'!$A$10),"")</f>
        <v/>
      </c>
      <c r="Q14" s="307"/>
      <c r="R14" s="307" t="str">
        <f>IF(AND('Mapa final'!$H$16="Alta",'Mapa final'!$L$16="Menor"),CONCATENATE("R",'Mapa final'!$A$16),"")</f>
        <v/>
      </c>
      <c r="S14" s="307"/>
      <c r="T14" s="307" t="str">
        <f>IF(AND('Mapa final'!$H$22="Alta",'Mapa final'!$L$22="Menor"),CONCATENATE("R",'Mapa final'!$A$22),"")</f>
        <v/>
      </c>
      <c r="U14" s="308"/>
      <c r="V14" s="324" t="str">
        <f>IF(AND('Mapa final'!$H$10="Alta",'Mapa final'!$L$10="Moderado"),CONCATENATE("R",'Mapa final'!$A$10),"")</f>
        <v/>
      </c>
      <c r="W14" s="325"/>
      <c r="X14" s="325" t="str">
        <f>IF(AND('Mapa final'!$H$16="Alta",'Mapa final'!$L$16="Moderado"),CONCATENATE("R",'Mapa final'!$A$16),"")</f>
        <v/>
      </c>
      <c r="Y14" s="325"/>
      <c r="Z14" s="325" t="str">
        <f>IF(AND('Mapa final'!$H$22="Alta",'Mapa final'!$L$22="Moderado"),CONCATENATE("R",'Mapa final'!$A$22),"")</f>
        <v/>
      </c>
      <c r="AA14" s="326"/>
      <c r="AB14" s="324" t="str">
        <f>IF(AND('Mapa final'!$H$10="Alta",'Mapa final'!$L$10="Mayor"),CONCATENATE("R",'Mapa final'!$A$10),"")</f>
        <v/>
      </c>
      <c r="AC14" s="325"/>
      <c r="AD14" s="325" t="str">
        <f>IF(AND('Mapa final'!$H$16="Alta",'Mapa final'!$L$16="Mayor"),CONCATENATE("R",'Mapa final'!$A$16),"")</f>
        <v>R2</v>
      </c>
      <c r="AE14" s="325"/>
      <c r="AF14" s="325" t="str">
        <f>IF(AND('Mapa final'!$H$22="Alta",'Mapa final'!$L$22="Mayor"),CONCATENATE("R",'Mapa final'!$A$22),"")</f>
        <v/>
      </c>
      <c r="AG14" s="326"/>
      <c r="AH14" s="315" t="str">
        <f>IF(AND('Mapa final'!$H$10="Alta",'Mapa final'!$L$10="Catastrófico"),CONCATENATE("R",'Mapa final'!$A$10),"")</f>
        <v/>
      </c>
      <c r="AI14" s="316"/>
      <c r="AJ14" s="316" t="str">
        <f>IF(AND('Mapa final'!$H$16="Alta",'Mapa final'!$L$16="Catastrófico"),CONCATENATE("R",'Mapa final'!$A$16),"")</f>
        <v/>
      </c>
      <c r="AK14" s="316"/>
      <c r="AL14" s="316" t="str">
        <f>IF(AND('Mapa final'!$H$22="Alta",'Mapa final'!$L$22="Catastrófico"),CONCATENATE("R",'Mapa final'!$A$22),"")</f>
        <v/>
      </c>
      <c r="AM14" s="317"/>
      <c r="AN14" s="82"/>
      <c r="AO14" s="349" t="s">
        <v>79</v>
      </c>
      <c r="AP14" s="350"/>
      <c r="AQ14" s="350"/>
      <c r="AR14" s="350"/>
      <c r="AS14" s="350"/>
      <c r="AT14" s="351"/>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row>
    <row r="15" spans="1:99" ht="15" customHeight="1" x14ac:dyDescent="0.25">
      <c r="A15" s="82"/>
      <c r="B15" s="338"/>
      <c r="C15" s="338"/>
      <c r="D15" s="339"/>
      <c r="E15" s="331"/>
      <c r="F15" s="332"/>
      <c r="G15" s="332"/>
      <c r="H15" s="332"/>
      <c r="I15" s="332"/>
      <c r="J15" s="300"/>
      <c r="K15" s="301"/>
      <c r="L15" s="301"/>
      <c r="M15" s="301"/>
      <c r="N15" s="301"/>
      <c r="O15" s="302"/>
      <c r="P15" s="300"/>
      <c r="Q15" s="301"/>
      <c r="R15" s="301"/>
      <c r="S15" s="301"/>
      <c r="T15" s="301"/>
      <c r="U15" s="302"/>
      <c r="V15" s="318"/>
      <c r="W15" s="319"/>
      <c r="X15" s="319"/>
      <c r="Y15" s="319"/>
      <c r="Z15" s="319"/>
      <c r="AA15" s="320"/>
      <c r="AB15" s="318"/>
      <c r="AC15" s="319"/>
      <c r="AD15" s="319"/>
      <c r="AE15" s="319"/>
      <c r="AF15" s="319"/>
      <c r="AG15" s="320"/>
      <c r="AH15" s="309"/>
      <c r="AI15" s="310"/>
      <c r="AJ15" s="310"/>
      <c r="AK15" s="310"/>
      <c r="AL15" s="310"/>
      <c r="AM15" s="311"/>
      <c r="AN15" s="82"/>
      <c r="AO15" s="352"/>
      <c r="AP15" s="353"/>
      <c r="AQ15" s="353"/>
      <c r="AR15" s="353"/>
      <c r="AS15" s="353"/>
      <c r="AT15" s="354"/>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row>
    <row r="16" spans="1:99" ht="15" customHeight="1" x14ac:dyDescent="0.25">
      <c r="A16" s="82"/>
      <c r="B16" s="338"/>
      <c r="C16" s="338"/>
      <c r="D16" s="339"/>
      <c r="E16" s="331"/>
      <c r="F16" s="332"/>
      <c r="G16" s="332"/>
      <c r="H16" s="332"/>
      <c r="I16" s="332"/>
      <c r="J16" s="300" t="str">
        <f>IF(AND('Mapa final'!$H$28="Alta",'Mapa final'!$L$28="Leve"),CONCATENATE("R",'Mapa final'!$A$28),"")</f>
        <v/>
      </c>
      <c r="K16" s="301"/>
      <c r="L16" s="301" t="str">
        <f>IF(AND('Mapa final'!$H$34="Alta",'Mapa final'!$L$34="Leve"),CONCATENATE("R",'Mapa final'!$A$34),"")</f>
        <v/>
      </c>
      <c r="M16" s="301"/>
      <c r="N16" s="301" t="str">
        <f>IF(AND('Mapa final'!$H$40="Alta",'Mapa final'!$L$40="Leve"),CONCATENATE("R",'Mapa final'!$A$40),"")</f>
        <v/>
      </c>
      <c r="O16" s="302"/>
      <c r="P16" s="300" t="str">
        <f>IF(AND('Mapa final'!$H$28="Alta",'Mapa final'!$L$28="Menor"),CONCATENATE("R",'Mapa final'!$A$28),"")</f>
        <v/>
      </c>
      <c r="Q16" s="301"/>
      <c r="R16" s="301" t="str">
        <f>IF(AND('Mapa final'!$H$34="Alta",'Mapa final'!$L$34="Menor"),CONCATENATE("R",'Mapa final'!$A$34),"")</f>
        <v/>
      </c>
      <c r="S16" s="301"/>
      <c r="T16" s="301" t="str">
        <f>IF(AND('Mapa final'!$H$40="Alta",'Mapa final'!$L$40="Menor"),CONCATENATE("R",'Mapa final'!$A$40),"")</f>
        <v/>
      </c>
      <c r="U16" s="302"/>
      <c r="V16" s="318" t="str">
        <f>IF(AND('Mapa final'!$H$28="Alta",'Mapa final'!$L$28="Moderado"),CONCATENATE("R",'Mapa final'!$A$28),"")</f>
        <v/>
      </c>
      <c r="W16" s="319"/>
      <c r="X16" s="319" t="str">
        <f>IF(AND('Mapa final'!$H$34="Alta",'Mapa final'!$L$34="Moderado"),CONCATENATE("R",'Mapa final'!$A$34),"")</f>
        <v/>
      </c>
      <c r="Y16" s="319"/>
      <c r="Z16" s="319" t="str">
        <f>IF(AND('Mapa final'!$H$40="Alta",'Mapa final'!$L$40="Moderado"),CONCATENATE("R",'Mapa final'!$A$40),"")</f>
        <v/>
      </c>
      <c r="AA16" s="320"/>
      <c r="AB16" s="318" t="str">
        <f>IF(AND('Mapa final'!$H$28="Alta",'Mapa final'!$L$28="Mayor"),CONCATENATE("R",'Mapa final'!$A$28),"")</f>
        <v/>
      </c>
      <c r="AC16" s="319"/>
      <c r="AD16" s="319" t="str">
        <f>IF(AND('Mapa final'!$H$34="Alta",'Mapa final'!$L$34="Mayor"),CONCATENATE("R",'Mapa final'!$A$34),"")</f>
        <v/>
      </c>
      <c r="AE16" s="319"/>
      <c r="AF16" s="319" t="str">
        <f>IF(AND('Mapa final'!$H$40="Alta",'Mapa final'!$L$40="Mayor"),CONCATENATE("R",'Mapa final'!$A$40),"")</f>
        <v/>
      </c>
      <c r="AG16" s="320"/>
      <c r="AH16" s="309" t="str">
        <f>IF(AND('Mapa final'!$H$28="Alta",'Mapa final'!$L$28="Catastrófico"),CONCATENATE("R",'Mapa final'!$A$28),"")</f>
        <v>R4</v>
      </c>
      <c r="AI16" s="310"/>
      <c r="AJ16" s="310" t="str">
        <f>IF(AND('Mapa final'!$H$34="Alta",'Mapa final'!$L$34="Catastrófico"),CONCATENATE("R",'Mapa final'!$A$34),"")</f>
        <v/>
      </c>
      <c r="AK16" s="310"/>
      <c r="AL16" s="310" t="str">
        <f>IF(AND('Mapa final'!$H$40="Alta",'Mapa final'!$L$40="Catastrófico"),CONCATENATE("R",'Mapa final'!$A$40),"")</f>
        <v/>
      </c>
      <c r="AM16" s="311"/>
      <c r="AN16" s="82"/>
      <c r="AO16" s="352"/>
      <c r="AP16" s="353"/>
      <c r="AQ16" s="353"/>
      <c r="AR16" s="353"/>
      <c r="AS16" s="353"/>
      <c r="AT16" s="354"/>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row>
    <row r="17" spans="1:80" ht="15" customHeight="1" x14ac:dyDescent="0.25">
      <c r="A17" s="82"/>
      <c r="B17" s="338"/>
      <c r="C17" s="338"/>
      <c r="D17" s="339"/>
      <c r="E17" s="331"/>
      <c r="F17" s="332"/>
      <c r="G17" s="332"/>
      <c r="H17" s="332"/>
      <c r="I17" s="332"/>
      <c r="J17" s="300"/>
      <c r="K17" s="301"/>
      <c r="L17" s="301"/>
      <c r="M17" s="301"/>
      <c r="N17" s="301"/>
      <c r="O17" s="302"/>
      <c r="P17" s="300"/>
      <c r="Q17" s="301"/>
      <c r="R17" s="301"/>
      <c r="S17" s="301"/>
      <c r="T17" s="301"/>
      <c r="U17" s="302"/>
      <c r="V17" s="318"/>
      <c r="W17" s="319"/>
      <c r="X17" s="319"/>
      <c r="Y17" s="319"/>
      <c r="Z17" s="319"/>
      <c r="AA17" s="320"/>
      <c r="AB17" s="318"/>
      <c r="AC17" s="319"/>
      <c r="AD17" s="319"/>
      <c r="AE17" s="319"/>
      <c r="AF17" s="319"/>
      <c r="AG17" s="320"/>
      <c r="AH17" s="309"/>
      <c r="AI17" s="310"/>
      <c r="AJ17" s="310"/>
      <c r="AK17" s="310"/>
      <c r="AL17" s="310"/>
      <c r="AM17" s="311"/>
      <c r="AN17" s="82"/>
      <c r="AO17" s="352"/>
      <c r="AP17" s="353"/>
      <c r="AQ17" s="353"/>
      <c r="AR17" s="353"/>
      <c r="AS17" s="353"/>
      <c r="AT17" s="354"/>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row>
    <row r="18" spans="1:80" ht="15" customHeight="1" x14ac:dyDescent="0.25">
      <c r="A18" s="82"/>
      <c r="B18" s="338"/>
      <c r="C18" s="338"/>
      <c r="D18" s="339"/>
      <c r="E18" s="331"/>
      <c r="F18" s="332"/>
      <c r="G18" s="332"/>
      <c r="H18" s="332"/>
      <c r="I18" s="332"/>
      <c r="J18" s="300" t="str">
        <f>IF(AND('Mapa final'!$H$46="Alta",'Mapa final'!$L$46="Leve"),CONCATENATE("R",'Mapa final'!$A$46),"")</f>
        <v/>
      </c>
      <c r="K18" s="301"/>
      <c r="L18" s="301" t="str">
        <f>IF(AND('Mapa final'!$H$52="Alta",'Mapa final'!$L$52="Leve"),CONCATENATE("R",'Mapa final'!$A$52),"")</f>
        <v/>
      </c>
      <c r="M18" s="301"/>
      <c r="N18" s="301" t="str">
        <f>IF(AND('Mapa final'!$H$58="Alta",'Mapa final'!$L$58="Leve"),CONCATENATE("R",'Mapa final'!$A$58),"")</f>
        <v/>
      </c>
      <c r="O18" s="302"/>
      <c r="P18" s="300" t="str">
        <f>IF(AND('Mapa final'!$H$46="Alta",'Mapa final'!$L$46="Menor"),CONCATENATE("R",'Mapa final'!$A$46),"")</f>
        <v/>
      </c>
      <c r="Q18" s="301"/>
      <c r="R18" s="301" t="str">
        <f>IF(AND('Mapa final'!$H$52="Alta",'Mapa final'!$L$52="Menor"),CONCATENATE("R",'Mapa final'!$A$52),"")</f>
        <v/>
      </c>
      <c r="S18" s="301"/>
      <c r="T18" s="301" t="str">
        <f>IF(AND('Mapa final'!$H$58="Alta",'Mapa final'!$L$58="Menor"),CONCATENATE("R",'Mapa final'!$A$58),"")</f>
        <v/>
      </c>
      <c r="U18" s="302"/>
      <c r="V18" s="318" t="str">
        <f>IF(AND('Mapa final'!$H$46="Alta",'Mapa final'!$L$46="Moderado"),CONCATENATE("R",'Mapa final'!$A$46),"")</f>
        <v/>
      </c>
      <c r="W18" s="319"/>
      <c r="X18" s="319" t="str">
        <f>IF(AND('Mapa final'!$H$52="Alta",'Mapa final'!$L$52="Moderado"),CONCATENATE("R",'Mapa final'!$A$52),"")</f>
        <v/>
      </c>
      <c r="Y18" s="319"/>
      <c r="Z18" s="319" t="str">
        <f>IF(AND('Mapa final'!$H$58="Alta",'Mapa final'!$L$58="Moderado"),CONCATENATE("R",'Mapa final'!$A$58),"")</f>
        <v/>
      </c>
      <c r="AA18" s="320"/>
      <c r="AB18" s="318" t="str">
        <f>IF(AND('Mapa final'!$H$46="Alta",'Mapa final'!$L$46="Mayor"),CONCATENATE("R",'Mapa final'!$A$46),"")</f>
        <v/>
      </c>
      <c r="AC18" s="319"/>
      <c r="AD18" s="319" t="str">
        <f>IF(AND('Mapa final'!$H$52="Alta",'Mapa final'!$L$52="Mayor"),CONCATENATE("R",'Mapa final'!$A$52),"")</f>
        <v/>
      </c>
      <c r="AE18" s="319"/>
      <c r="AF18" s="319" t="str">
        <f>IF(AND('Mapa final'!$H$58="Alta",'Mapa final'!$L$58="Mayor"),CONCATENATE("R",'Mapa final'!$A$58),"")</f>
        <v/>
      </c>
      <c r="AG18" s="320"/>
      <c r="AH18" s="309" t="str">
        <f>IF(AND('Mapa final'!$H$46="Alta",'Mapa final'!$L$46="Catastrófico"),CONCATENATE("R",'Mapa final'!$A$46),"")</f>
        <v/>
      </c>
      <c r="AI18" s="310"/>
      <c r="AJ18" s="310" t="str">
        <f>IF(AND('Mapa final'!$H$52="Alta",'Mapa final'!$L$52="Catastrófico"),CONCATENATE("R",'Mapa final'!$A$52),"")</f>
        <v/>
      </c>
      <c r="AK18" s="310"/>
      <c r="AL18" s="310" t="str">
        <f>IF(AND('Mapa final'!$H$58="Alta",'Mapa final'!$L$58="Catastrófico"),CONCATENATE("R",'Mapa final'!$A$58),"")</f>
        <v/>
      </c>
      <c r="AM18" s="311"/>
      <c r="AN18" s="82"/>
      <c r="AO18" s="352"/>
      <c r="AP18" s="353"/>
      <c r="AQ18" s="353"/>
      <c r="AR18" s="353"/>
      <c r="AS18" s="353"/>
      <c r="AT18" s="354"/>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row>
    <row r="19" spans="1:80" ht="15" customHeight="1" x14ac:dyDescent="0.25">
      <c r="A19" s="82"/>
      <c r="B19" s="338"/>
      <c r="C19" s="338"/>
      <c r="D19" s="339"/>
      <c r="E19" s="331"/>
      <c r="F19" s="332"/>
      <c r="G19" s="332"/>
      <c r="H19" s="332"/>
      <c r="I19" s="332"/>
      <c r="J19" s="300"/>
      <c r="K19" s="301"/>
      <c r="L19" s="301"/>
      <c r="M19" s="301"/>
      <c r="N19" s="301"/>
      <c r="O19" s="302"/>
      <c r="P19" s="300"/>
      <c r="Q19" s="301"/>
      <c r="R19" s="301"/>
      <c r="S19" s="301"/>
      <c r="T19" s="301"/>
      <c r="U19" s="302"/>
      <c r="V19" s="318"/>
      <c r="W19" s="319"/>
      <c r="X19" s="319"/>
      <c r="Y19" s="319"/>
      <c r="Z19" s="319"/>
      <c r="AA19" s="320"/>
      <c r="AB19" s="318"/>
      <c r="AC19" s="319"/>
      <c r="AD19" s="319"/>
      <c r="AE19" s="319"/>
      <c r="AF19" s="319"/>
      <c r="AG19" s="320"/>
      <c r="AH19" s="309"/>
      <c r="AI19" s="310"/>
      <c r="AJ19" s="310"/>
      <c r="AK19" s="310"/>
      <c r="AL19" s="310"/>
      <c r="AM19" s="311"/>
      <c r="AN19" s="82"/>
      <c r="AO19" s="352"/>
      <c r="AP19" s="353"/>
      <c r="AQ19" s="353"/>
      <c r="AR19" s="353"/>
      <c r="AS19" s="353"/>
      <c r="AT19" s="354"/>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row>
    <row r="20" spans="1:80" ht="15" customHeight="1" x14ac:dyDescent="0.25">
      <c r="A20" s="82"/>
      <c r="B20" s="338"/>
      <c r="C20" s="338"/>
      <c r="D20" s="339"/>
      <c r="E20" s="331"/>
      <c r="F20" s="332"/>
      <c r="G20" s="332"/>
      <c r="H20" s="332"/>
      <c r="I20" s="332"/>
      <c r="J20" s="300" t="str">
        <f>IF(AND('Mapa final'!$H$64="Alta",'Mapa final'!$L$64="Leve"),CONCATENATE("R",'Mapa final'!$A$64),"")</f>
        <v/>
      </c>
      <c r="K20" s="301"/>
      <c r="L20" s="301" t="str">
        <f>IF(AND('Mapa final'!$H$70="Alta",'Mapa final'!$L$70="Leve"),CONCATENATE("R",'Mapa final'!$A$70),"")</f>
        <v/>
      </c>
      <c r="M20" s="301"/>
      <c r="N20" s="301" t="str">
        <f>IF(AND('Mapa final'!$H$76="Alta",'Mapa final'!$L$76="Leve"),CONCATENATE("R",'Mapa final'!$A$76),"")</f>
        <v/>
      </c>
      <c r="O20" s="302"/>
      <c r="P20" s="300" t="str">
        <f>IF(AND('Mapa final'!$H$64="Alta",'Mapa final'!$L$64="Menor"),CONCATENATE("R",'Mapa final'!$A$64),"")</f>
        <v/>
      </c>
      <c r="Q20" s="301"/>
      <c r="R20" s="301" t="str">
        <f>IF(AND('Mapa final'!$H$70="Alta",'Mapa final'!$L$70="Menor"),CONCATENATE("R",'Mapa final'!$A$70),"")</f>
        <v/>
      </c>
      <c r="S20" s="301"/>
      <c r="T20" s="301" t="str">
        <f>IF(AND('Mapa final'!$H$76="Alta",'Mapa final'!$L$76="Menor"),CONCATENATE("R",'Mapa final'!$A$76),"")</f>
        <v/>
      </c>
      <c r="U20" s="302"/>
      <c r="V20" s="318" t="str">
        <f>IF(AND('Mapa final'!$H$64="Alta",'Mapa final'!$L$64="Moderado"),CONCATENATE("R",'Mapa final'!$A$64),"")</f>
        <v/>
      </c>
      <c r="W20" s="319"/>
      <c r="X20" s="319" t="str">
        <f>IF(AND('Mapa final'!$H$70="Alta",'Mapa final'!$L$70="Moderado"),CONCATENATE("R",'Mapa final'!$A$70),"")</f>
        <v/>
      </c>
      <c r="Y20" s="319"/>
      <c r="Z20" s="319" t="str">
        <f>IF(AND('Mapa final'!$H$76="Alta",'Mapa final'!$L$76="Moderado"),CONCATENATE("R",'Mapa final'!$A$76),"")</f>
        <v/>
      </c>
      <c r="AA20" s="320"/>
      <c r="AB20" s="318" t="str">
        <f>IF(AND('Mapa final'!$H$64="Alta",'Mapa final'!$L$64="Mayor"),CONCATENATE("R",'Mapa final'!$A$64),"")</f>
        <v/>
      </c>
      <c r="AC20" s="319"/>
      <c r="AD20" s="319" t="str">
        <f>IF(AND('Mapa final'!$H$70="Alta",'Mapa final'!$L$70="Mayor"),CONCATENATE("R",'Mapa final'!$A$70),"")</f>
        <v/>
      </c>
      <c r="AE20" s="319"/>
      <c r="AF20" s="319" t="str">
        <f>IF(AND('Mapa final'!$H$76="Alta",'Mapa final'!$L$76="Mayor"),CONCATENATE("R",'Mapa final'!$A$76),"")</f>
        <v/>
      </c>
      <c r="AG20" s="320"/>
      <c r="AH20" s="309" t="str">
        <f>IF(AND('Mapa final'!$H$64="Alta",'Mapa final'!$L$64="Catastrófico"),CONCATENATE("R",'Mapa final'!$A$64),"")</f>
        <v/>
      </c>
      <c r="AI20" s="310"/>
      <c r="AJ20" s="310" t="str">
        <f>IF(AND('Mapa final'!$H$70="Alta",'Mapa final'!$L$70="Catastrófico"),CONCATENATE("R",'Mapa final'!$A$70),"")</f>
        <v/>
      </c>
      <c r="AK20" s="310"/>
      <c r="AL20" s="310" t="str">
        <f>IF(AND('Mapa final'!$H$76="Alta",'Mapa final'!$L$76="Catastrófico"),CONCATENATE("R",'Mapa final'!$A$76),"")</f>
        <v/>
      </c>
      <c r="AM20" s="311"/>
      <c r="AN20" s="82"/>
      <c r="AO20" s="352"/>
      <c r="AP20" s="353"/>
      <c r="AQ20" s="353"/>
      <c r="AR20" s="353"/>
      <c r="AS20" s="353"/>
      <c r="AT20" s="354"/>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row>
    <row r="21" spans="1:80" ht="15.75" customHeight="1" thickBot="1" x14ac:dyDescent="0.3">
      <c r="A21" s="82"/>
      <c r="B21" s="338"/>
      <c r="C21" s="338"/>
      <c r="D21" s="339"/>
      <c r="E21" s="334"/>
      <c r="F21" s="335"/>
      <c r="G21" s="335"/>
      <c r="H21" s="335"/>
      <c r="I21" s="335"/>
      <c r="J21" s="303"/>
      <c r="K21" s="304"/>
      <c r="L21" s="304"/>
      <c r="M21" s="304"/>
      <c r="N21" s="304"/>
      <c r="O21" s="305"/>
      <c r="P21" s="303"/>
      <c r="Q21" s="304"/>
      <c r="R21" s="304"/>
      <c r="S21" s="304"/>
      <c r="T21" s="304"/>
      <c r="U21" s="305"/>
      <c r="V21" s="321"/>
      <c r="W21" s="322"/>
      <c r="X21" s="322"/>
      <c r="Y21" s="322"/>
      <c r="Z21" s="322"/>
      <c r="AA21" s="323"/>
      <c r="AB21" s="321"/>
      <c r="AC21" s="322"/>
      <c r="AD21" s="322"/>
      <c r="AE21" s="322"/>
      <c r="AF21" s="322"/>
      <c r="AG21" s="323"/>
      <c r="AH21" s="312"/>
      <c r="AI21" s="313"/>
      <c r="AJ21" s="313"/>
      <c r="AK21" s="313"/>
      <c r="AL21" s="313"/>
      <c r="AM21" s="314"/>
      <c r="AN21" s="82"/>
      <c r="AO21" s="355"/>
      <c r="AP21" s="356"/>
      <c r="AQ21" s="356"/>
      <c r="AR21" s="356"/>
      <c r="AS21" s="356"/>
      <c r="AT21" s="357"/>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row>
    <row r="22" spans="1:80" x14ac:dyDescent="0.25">
      <c r="A22" s="82"/>
      <c r="B22" s="338"/>
      <c r="C22" s="338"/>
      <c r="D22" s="339"/>
      <c r="E22" s="328" t="s">
        <v>116</v>
      </c>
      <c r="F22" s="329"/>
      <c r="G22" s="329"/>
      <c r="H22" s="329"/>
      <c r="I22" s="330"/>
      <c r="J22" s="306" t="str">
        <f>IF(AND('Mapa final'!$H$10="Media",'Mapa final'!$L$10="Leve"),CONCATENATE("R",'Mapa final'!$A$10),"")</f>
        <v/>
      </c>
      <c r="K22" s="307"/>
      <c r="L22" s="307" t="str">
        <f>IF(AND('Mapa final'!$H$16="Media",'Mapa final'!$L$16="Leve"),CONCATENATE("R",'Mapa final'!$A$16),"")</f>
        <v/>
      </c>
      <c r="M22" s="307"/>
      <c r="N22" s="307" t="str">
        <f>IF(AND('Mapa final'!$H$22="Media",'Mapa final'!$L$22="Leve"),CONCATENATE("R",'Mapa final'!$A$22),"")</f>
        <v/>
      </c>
      <c r="O22" s="308"/>
      <c r="P22" s="306" t="str">
        <f>IF(AND('Mapa final'!$H$10="Media",'Mapa final'!$L$10="Menor"),CONCATENATE("R",'Mapa final'!$A$10),"")</f>
        <v/>
      </c>
      <c r="Q22" s="307"/>
      <c r="R22" s="307" t="str">
        <f>IF(AND('Mapa final'!$H$16="Media",'Mapa final'!$L$16="Menor"),CONCATENATE("R",'Mapa final'!$A$16),"")</f>
        <v/>
      </c>
      <c r="S22" s="307"/>
      <c r="T22" s="307" t="str">
        <f>IF(AND('Mapa final'!$H$22="Media",'Mapa final'!$L$22="Menor"),CONCATENATE("R",'Mapa final'!$A$22),"")</f>
        <v/>
      </c>
      <c r="U22" s="308"/>
      <c r="V22" s="306" t="str">
        <f>IF(AND('Mapa final'!$H$10="Media",'Mapa final'!$L$10="Moderado"),CONCATENATE("R",'Mapa final'!$A$10),"")</f>
        <v/>
      </c>
      <c r="W22" s="307"/>
      <c r="X22" s="307" t="str">
        <f>IF(AND('Mapa final'!$H$16="Media",'Mapa final'!$L$16="Moderado"),CONCATENATE("R",'Mapa final'!$A$16),"")</f>
        <v/>
      </c>
      <c r="Y22" s="307"/>
      <c r="Z22" s="307" t="str">
        <f>IF(AND('Mapa final'!$H$22="Media",'Mapa final'!$L$22="Moderado"),CONCATENATE("R",'Mapa final'!$A$22),"")</f>
        <v/>
      </c>
      <c r="AA22" s="308"/>
      <c r="AB22" s="324" t="str">
        <f>IF(AND('Mapa final'!$H$10="Media",'Mapa final'!$L$10="Mayor"),CONCATENATE("R",'Mapa final'!$A$10),"")</f>
        <v/>
      </c>
      <c r="AC22" s="325"/>
      <c r="AD22" s="325" t="str">
        <f>IF(AND('Mapa final'!$H$16="Media",'Mapa final'!$L$16="Mayor"),CONCATENATE("R",'Mapa final'!$A$16),"")</f>
        <v/>
      </c>
      <c r="AE22" s="325"/>
      <c r="AF22" s="325" t="str">
        <f>IF(AND('Mapa final'!$H$22="Media",'Mapa final'!$L$22="Mayor"),CONCATENATE("R",'Mapa final'!$A$22),"")</f>
        <v/>
      </c>
      <c r="AG22" s="326"/>
      <c r="AH22" s="315" t="str">
        <f>IF(AND('Mapa final'!$H$10="Media",'Mapa final'!$L$10="Catastrófico"),CONCATENATE("R",'Mapa final'!$A$10),"")</f>
        <v/>
      </c>
      <c r="AI22" s="316"/>
      <c r="AJ22" s="316" t="str">
        <f>IF(AND('Mapa final'!$H$16="Media",'Mapa final'!$L$16="Catastrófico"),CONCATENATE("R",'Mapa final'!$A$16),"")</f>
        <v/>
      </c>
      <c r="AK22" s="316"/>
      <c r="AL22" s="316" t="str">
        <f>IF(AND('Mapa final'!$H$22="Media",'Mapa final'!$L$22="Catastrófico"),CONCATENATE("R",'Mapa final'!$A$22),"")</f>
        <v/>
      </c>
      <c r="AM22" s="317"/>
      <c r="AN22" s="82"/>
      <c r="AO22" s="358" t="s">
        <v>80</v>
      </c>
      <c r="AP22" s="359"/>
      <c r="AQ22" s="359"/>
      <c r="AR22" s="359"/>
      <c r="AS22" s="359"/>
      <c r="AT22" s="360"/>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row>
    <row r="23" spans="1:80" x14ac:dyDescent="0.25">
      <c r="A23" s="82"/>
      <c r="B23" s="338"/>
      <c r="C23" s="338"/>
      <c r="D23" s="339"/>
      <c r="E23" s="331"/>
      <c r="F23" s="332"/>
      <c r="G23" s="332"/>
      <c r="H23" s="332"/>
      <c r="I23" s="333"/>
      <c r="J23" s="300"/>
      <c r="K23" s="301"/>
      <c r="L23" s="301"/>
      <c r="M23" s="301"/>
      <c r="N23" s="301"/>
      <c r="O23" s="302"/>
      <c r="P23" s="300"/>
      <c r="Q23" s="301"/>
      <c r="R23" s="301"/>
      <c r="S23" s="301"/>
      <c r="T23" s="301"/>
      <c r="U23" s="302"/>
      <c r="V23" s="300"/>
      <c r="W23" s="301"/>
      <c r="X23" s="301"/>
      <c r="Y23" s="301"/>
      <c r="Z23" s="301"/>
      <c r="AA23" s="302"/>
      <c r="AB23" s="318"/>
      <c r="AC23" s="319"/>
      <c r="AD23" s="319"/>
      <c r="AE23" s="319"/>
      <c r="AF23" s="319"/>
      <c r="AG23" s="320"/>
      <c r="AH23" s="309"/>
      <c r="AI23" s="310"/>
      <c r="AJ23" s="310"/>
      <c r="AK23" s="310"/>
      <c r="AL23" s="310"/>
      <c r="AM23" s="311"/>
      <c r="AN23" s="82"/>
      <c r="AO23" s="361"/>
      <c r="AP23" s="362"/>
      <c r="AQ23" s="362"/>
      <c r="AR23" s="362"/>
      <c r="AS23" s="362"/>
      <c r="AT23" s="363"/>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row>
    <row r="24" spans="1:80" x14ac:dyDescent="0.25">
      <c r="A24" s="82"/>
      <c r="B24" s="338"/>
      <c r="C24" s="338"/>
      <c r="D24" s="339"/>
      <c r="E24" s="331"/>
      <c r="F24" s="332"/>
      <c r="G24" s="332"/>
      <c r="H24" s="332"/>
      <c r="I24" s="333"/>
      <c r="J24" s="300" t="str">
        <f>IF(AND('Mapa final'!$H$28="Media",'Mapa final'!$L$28="Leve"),CONCATENATE("R",'Mapa final'!$A$28),"")</f>
        <v/>
      </c>
      <c r="K24" s="301"/>
      <c r="L24" s="301" t="str">
        <f>IF(AND('Mapa final'!$H$34="Media",'Mapa final'!$L$34="Leve"),CONCATENATE("R",'Mapa final'!$A$34),"")</f>
        <v/>
      </c>
      <c r="M24" s="301"/>
      <c r="N24" s="301" t="str">
        <f>IF(AND('Mapa final'!$H$40="Media",'Mapa final'!$L$40="Leve"),CONCATENATE("R",'Mapa final'!$A$40),"")</f>
        <v/>
      </c>
      <c r="O24" s="302"/>
      <c r="P24" s="300" t="str">
        <f>IF(AND('Mapa final'!$H$28="Media",'Mapa final'!$L$28="Menor"),CONCATENATE("R",'Mapa final'!$A$28),"")</f>
        <v/>
      </c>
      <c r="Q24" s="301"/>
      <c r="R24" s="301" t="str">
        <f>IF(AND('Mapa final'!$H$34="Media",'Mapa final'!$L$34="Menor"),CONCATENATE("R",'Mapa final'!$A$34),"")</f>
        <v/>
      </c>
      <c r="S24" s="301"/>
      <c r="T24" s="301" t="str">
        <f>IF(AND('Mapa final'!$H$40="Media",'Mapa final'!$L$40="Menor"),CONCATENATE("R",'Mapa final'!$A$40),"")</f>
        <v/>
      </c>
      <c r="U24" s="302"/>
      <c r="V24" s="300" t="str">
        <f>IF(AND('Mapa final'!$H$28="Media",'Mapa final'!$L$28="Moderado"),CONCATENATE("R",'Mapa final'!$A$28),"")</f>
        <v/>
      </c>
      <c r="W24" s="301"/>
      <c r="X24" s="301" t="str">
        <f>IF(AND('Mapa final'!$H$34="Media",'Mapa final'!$L$34="Moderado"),CONCATENATE("R",'Mapa final'!$A$34),"")</f>
        <v/>
      </c>
      <c r="Y24" s="301"/>
      <c r="Z24" s="301" t="str">
        <f>IF(AND('Mapa final'!$H$40="Media",'Mapa final'!$L$40="Moderado"),CONCATENATE("R",'Mapa final'!$A$40),"")</f>
        <v/>
      </c>
      <c r="AA24" s="302"/>
      <c r="AB24" s="318" t="str">
        <f>IF(AND('Mapa final'!$H$28="Media",'Mapa final'!$L$28="Mayor"),CONCATENATE("R",'Mapa final'!$A$28),"")</f>
        <v/>
      </c>
      <c r="AC24" s="319"/>
      <c r="AD24" s="319" t="str">
        <f>IF(AND('Mapa final'!$H$34="Media",'Mapa final'!$L$34="Mayor"),CONCATENATE("R",'Mapa final'!$A$34),"")</f>
        <v/>
      </c>
      <c r="AE24" s="319"/>
      <c r="AF24" s="319" t="str">
        <f>IF(AND('Mapa final'!$H$40="Media",'Mapa final'!$L$40="Mayor"),CONCATENATE("R",'Mapa final'!$A$40),"")</f>
        <v/>
      </c>
      <c r="AG24" s="320"/>
      <c r="AH24" s="309" t="str">
        <f>IF(AND('Mapa final'!$H$28="Media",'Mapa final'!$L$28="Catastrófico"),CONCATENATE("R",'Mapa final'!$A$28),"")</f>
        <v/>
      </c>
      <c r="AI24" s="310"/>
      <c r="AJ24" s="310" t="str">
        <f>IF(AND('Mapa final'!$H$34="Media",'Mapa final'!$L$34="Catastrófico"),CONCATENATE("R",'Mapa final'!$A$34),"")</f>
        <v/>
      </c>
      <c r="AK24" s="310"/>
      <c r="AL24" s="310" t="str">
        <f>IF(AND('Mapa final'!$H$40="Media",'Mapa final'!$L$40="Catastrófico"),CONCATENATE("R",'Mapa final'!$A$40),"")</f>
        <v/>
      </c>
      <c r="AM24" s="311"/>
      <c r="AN24" s="82"/>
      <c r="AO24" s="361"/>
      <c r="AP24" s="362"/>
      <c r="AQ24" s="362"/>
      <c r="AR24" s="362"/>
      <c r="AS24" s="362"/>
      <c r="AT24" s="363"/>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row>
    <row r="25" spans="1:80" x14ac:dyDescent="0.25">
      <c r="A25" s="82"/>
      <c r="B25" s="338"/>
      <c r="C25" s="338"/>
      <c r="D25" s="339"/>
      <c r="E25" s="331"/>
      <c r="F25" s="332"/>
      <c r="G25" s="332"/>
      <c r="H25" s="332"/>
      <c r="I25" s="333"/>
      <c r="J25" s="300"/>
      <c r="K25" s="301"/>
      <c r="L25" s="301"/>
      <c r="M25" s="301"/>
      <c r="N25" s="301"/>
      <c r="O25" s="302"/>
      <c r="P25" s="300"/>
      <c r="Q25" s="301"/>
      <c r="R25" s="301"/>
      <c r="S25" s="301"/>
      <c r="T25" s="301"/>
      <c r="U25" s="302"/>
      <c r="V25" s="300"/>
      <c r="W25" s="301"/>
      <c r="X25" s="301"/>
      <c r="Y25" s="301"/>
      <c r="Z25" s="301"/>
      <c r="AA25" s="302"/>
      <c r="AB25" s="318"/>
      <c r="AC25" s="319"/>
      <c r="AD25" s="319"/>
      <c r="AE25" s="319"/>
      <c r="AF25" s="319"/>
      <c r="AG25" s="320"/>
      <c r="AH25" s="309"/>
      <c r="AI25" s="310"/>
      <c r="AJ25" s="310"/>
      <c r="AK25" s="310"/>
      <c r="AL25" s="310"/>
      <c r="AM25" s="311"/>
      <c r="AN25" s="82"/>
      <c r="AO25" s="361"/>
      <c r="AP25" s="362"/>
      <c r="AQ25" s="362"/>
      <c r="AR25" s="362"/>
      <c r="AS25" s="362"/>
      <c r="AT25" s="363"/>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row>
    <row r="26" spans="1:80" x14ac:dyDescent="0.25">
      <c r="A26" s="82"/>
      <c r="B26" s="338"/>
      <c r="C26" s="338"/>
      <c r="D26" s="339"/>
      <c r="E26" s="331"/>
      <c r="F26" s="332"/>
      <c r="G26" s="332"/>
      <c r="H26" s="332"/>
      <c r="I26" s="333"/>
      <c r="J26" s="300" t="str">
        <f>IF(AND('Mapa final'!$H$46="Media",'Mapa final'!$L$46="Leve"),CONCATENATE("R",'Mapa final'!$A$46),"")</f>
        <v/>
      </c>
      <c r="K26" s="301"/>
      <c r="L26" s="301" t="str">
        <f>IF(AND('Mapa final'!$H$52="Media",'Mapa final'!$L$52="Leve"),CONCATENATE("R",'Mapa final'!$A$52),"")</f>
        <v/>
      </c>
      <c r="M26" s="301"/>
      <c r="N26" s="301" t="str">
        <f>IF(AND('Mapa final'!$H$58="Media",'Mapa final'!$L$58="Leve"),CONCATENATE("R",'Mapa final'!$A$58),"")</f>
        <v/>
      </c>
      <c r="O26" s="302"/>
      <c r="P26" s="300" t="str">
        <f>IF(AND('Mapa final'!$H$46="Media",'Mapa final'!$L$46="Menor"),CONCATENATE("R",'Mapa final'!$A$46),"")</f>
        <v/>
      </c>
      <c r="Q26" s="301"/>
      <c r="R26" s="301" t="str">
        <f>IF(AND('Mapa final'!$H$52="Media",'Mapa final'!$L$52="Menor"),CONCATENATE("R",'Mapa final'!$A$52),"")</f>
        <v/>
      </c>
      <c r="S26" s="301"/>
      <c r="T26" s="301" t="str">
        <f>IF(AND('Mapa final'!$H$58="Media",'Mapa final'!$L$58="Menor"),CONCATENATE("R",'Mapa final'!$A$58),"")</f>
        <v/>
      </c>
      <c r="U26" s="302"/>
      <c r="V26" s="300" t="str">
        <f>IF(AND('Mapa final'!$H$46="Media",'Mapa final'!$L$46="Moderado"),CONCATENATE("R",'Mapa final'!$A$46),"")</f>
        <v/>
      </c>
      <c r="W26" s="301"/>
      <c r="X26" s="301" t="str">
        <f>IF(AND('Mapa final'!$H$52="Media",'Mapa final'!$L$52="Moderado"),CONCATENATE("R",'Mapa final'!$A$52),"")</f>
        <v/>
      </c>
      <c r="Y26" s="301"/>
      <c r="Z26" s="301" t="str">
        <f>IF(AND('Mapa final'!$H$58="Media",'Mapa final'!$L$58="Moderado"),CONCATENATE("R",'Mapa final'!$A$58),"")</f>
        <v/>
      </c>
      <c r="AA26" s="302"/>
      <c r="AB26" s="318" t="str">
        <f>IF(AND('Mapa final'!$H$46="Media",'Mapa final'!$L$46="Mayor"),CONCATENATE("R",'Mapa final'!$A$46),"")</f>
        <v/>
      </c>
      <c r="AC26" s="319"/>
      <c r="AD26" s="319" t="str">
        <f>IF(AND('Mapa final'!$H$52="Media",'Mapa final'!$L$52="Mayor"),CONCATENATE("R",'Mapa final'!$A$52),"")</f>
        <v/>
      </c>
      <c r="AE26" s="319"/>
      <c r="AF26" s="319" t="str">
        <f>IF(AND('Mapa final'!$H$58="Media",'Mapa final'!$L$58="Mayor"),CONCATENATE("R",'Mapa final'!$A$58),"")</f>
        <v/>
      </c>
      <c r="AG26" s="320"/>
      <c r="AH26" s="309" t="str">
        <f>IF(AND('Mapa final'!$H$46="Media",'Mapa final'!$L$46="Catastrófico"),CONCATENATE("R",'Mapa final'!$A$46),"")</f>
        <v/>
      </c>
      <c r="AI26" s="310"/>
      <c r="AJ26" s="310" t="str">
        <f>IF(AND('Mapa final'!$H$52="Media",'Mapa final'!$L$52="Catastrófico"),CONCATENATE("R",'Mapa final'!$A$52),"")</f>
        <v/>
      </c>
      <c r="AK26" s="310"/>
      <c r="AL26" s="310" t="str">
        <f>IF(AND('Mapa final'!$H$58="Media",'Mapa final'!$L$58="Catastrófico"),CONCATENATE("R",'Mapa final'!$A$58),"")</f>
        <v/>
      </c>
      <c r="AM26" s="311"/>
      <c r="AN26" s="82"/>
      <c r="AO26" s="361"/>
      <c r="AP26" s="362"/>
      <c r="AQ26" s="362"/>
      <c r="AR26" s="362"/>
      <c r="AS26" s="362"/>
      <c r="AT26" s="363"/>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row>
    <row r="27" spans="1:80" x14ac:dyDescent="0.25">
      <c r="A27" s="82"/>
      <c r="B27" s="338"/>
      <c r="C27" s="338"/>
      <c r="D27" s="339"/>
      <c r="E27" s="331"/>
      <c r="F27" s="332"/>
      <c r="G27" s="332"/>
      <c r="H27" s="332"/>
      <c r="I27" s="333"/>
      <c r="J27" s="300"/>
      <c r="K27" s="301"/>
      <c r="L27" s="301"/>
      <c r="M27" s="301"/>
      <c r="N27" s="301"/>
      <c r="O27" s="302"/>
      <c r="P27" s="300"/>
      <c r="Q27" s="301"/>
      <c r="R27" s="301"/>
      <c r="S27" s="301"/>
      <c r="T27" s="301"/>
      <c r="U27" s="302"/>
      <c r="V27" s="300"/>
      <c r="W27" s="301"/>
      <c r="X27" s="301"/>
      <c r="Y27" s="301"/>
      <c r="Z27" s="301"/>
      <c r="AA27" s="302"/>
      <c r="AB27" s="318"/>
      <c r="AC27" s="319"/>
      <c r="AD27" s="319"/>
      <c r="AE27" s="319"/>
      <c r="AF27" s="319"/>
      <c r="AG27" s="320"/>
      <c r="AH27" s="309"/>
      <c r="AI27" s="310"/>
      <c r="AJ27" s="310"/>
      <c r="AK27" s="310"/>
      <c r="AL27" s="310"/>
      <c r="AM27" s="311"/>
      <c r="AN27" s="82"/>
      <c r="AO27" s="361"/>
      <c r="AP27" s="362"/>
      <c r="AQ27" s="362"/>
      <c r="AR27" s="362"/>
      <c r="AS27" s="362"/>
      <c r="AT27" s="363"/>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row>
    <row r="28" spans="1:80" x14ac:dyDescent="0.25">
      <c r="A28" s="82"/>
      <c r="B28" s="338"/>
      <c r="C28" s="338"/>
      <c r="D28" s="339"/>
      <c r="E28" s="331"/>
      <c r="F28" s="332"/>
      <c r="G28" s="332"/>
      <c r="H28" s="332"/>
      <c r="I28" s="333"/>
      <c r="J28" s="300" t="str">
        <f>IF(AND('Mapa final'!$H$64="Media",'Mapa final'!$L$64="Leve"),CONCATENATE("R",'Mapa final'!$A$64),"")</f>
        <v/>
      </c>
      <c r="K28" s="301"/>
      <c r="L28" s="301" t="str">
        <f>IF(AND('Mapa final'!$H$70="Media",'Mapa final'!$L$70="Leve"),CONCATENATE("R",'Mapa final'!$A$70),"")</f>
        <v/>
      </c>
      <c r="M28" s="301"/>
      <c r="N28" s="301" t="str">
        <f>IF(AND('Mapa final'!$H$76="Media",'Mapa final'!$L$76="Leve"),CONCATENATE("R",'Mapa final'!$A$76),"")</f>
        <v/>
      </c>
      <c r="O28" s="302"/>
      <c r="P28" s="300" t="str">
        <f>IF(AND('Mapa final'!$H$64="Media",'Mapa final'!$L$64="Menor"),CONCATENATE("R",'Mapa final'!$A$64),"")</f>
        <v/>
      </c>
      <c r="Q28" s="301"/>
      <c r="R28" s="301" t="str">
        <f>IF(AND('Mapa final'!$H$70="Media",'Mapa final'!$L$70="Menor"),CONCATENATE("R",'Mapa final'!$A$70),"")</f>
        <v/>
      </c>
      <c r="S28" s="301"/>
      <c r="T28" s="301" t="str">
        <f>IF(AND('Mapa final'!$H$76="Media",'Mapa final'!$L$76="Menor"),CONCATENATE("R",'Mapa final'!$A$76),"")</f>
        <v/>
      </c>
      <c r="U28" s="302"/>
      <c r="V28" s="300" t="str">
        <f>IF(AND('Mapa final'!$H$64="Media",'Mapa final'!$L$64="Moderado"),CONCATENATE("R",'Mapa final'!$A$64),"")</f>
        <v/>
      </c>
      <c r="W28" s="301"/>
      <c r="X28" s="301" t="str">
        <f>IF(AND('Mapa final'!$H$70="Media",'Mapa final'!$L$70="Moderado"),CONCATENATE("R",'Mapa final'!$A$70),"")</f>
        <v/>
      </c>
      <c r="Y28" s="301"/>
      <c r="Z28" s="301" t="str">
        <f>IF(AND('Mapa final'!$H$76="Media",'Mapa final'!$L$76="Moderado"),CONCATENATE("R",'Mapa final'!$A$76),"")</f>
        <v/>
      </c>
      <c r="AA28" s="302"/>
      <c r="AB28" s="318" t="str">
        <f>IF(AND('Mapa final'!$H$64="Media",'Mapa final'!$L$64="Mayor"),CONCATENATE("R",'Mapa final'!$A$64),"")</f>
        <v/>
      </c>
      <c r="AC28" s="319"/>
      <c r="AD28" s="319" t="str">
        <f>IF(AND('Mapa final'!$H$70="Media",'Mapa final'!$L$70="Mayor"),CONCATENATE("R",'Mapa final'!$A$70),"")</f>
        <v/>
      </c>
      <c r="AE28" s="319"/>
      <c r="AF28" s="319" t="str">
        <f>IF(AND('Mapa final'!$H$76="Media",'Mapa final'!$L$76="Mayor"),CONCATENATE("R",'Mapa final'!$A$76),"")</f>
        <v/>
      </c>
      <c r="AG28" s="320"/>
      <c r="AH28" s="309" t="str">
        <f>IF(AND('Mapa final'!$H$64="Media",'Mapa final'!$L$64="Catastrófico"),CONCATENATE("R",'Mapa final'!$A$64),"")</f>
        <v/>
      </c>
      <c r="AI28" s="310"/>
      <c r="AJ28" s="310" t="str">
        <f>IF(AND('Mapa final'!$H$70="Media",'Mapa final'!$L$70="Catastrófico"),CONCATENATE("R",'Mapa final'!$A$70),"")</f>
        <v/>
      </c>
      <c r="AK28" s="310"/>
      <c r="AL28" s="310" t="str">
        <f>IF(AND('Mapa final'!$H$76="Media",'Mapa final'!$L$76="Catastrófico"),CONCATENATE("R",'Mapa final'!$A$76),"")</f>
        <v/>
      </c>
      <c r="AM28" s="311"/>
      <c r="AN28" s="82"/>
      <c r="AO28" s="361"/>
      <c r="AP28" s="362"/>
      <c r="AQ28" s="362"/>
      <c r="AR28" s="362"/>
      <c r="AS28" s="362"/>
      <c r="AT28" s="363"/>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row>
    <row r="29" spans="1:80" ht="15.75" thickBot="1" x14ac:dyDescent="0.3">
      <c r="A29" s="82"/>
      <c r="B29" s="338"/>
      <c r="C29" s="338"/>
      <c r="D29" s="339"/>
      <c r="E29" s="334"/>
      <c r="F29" s="335"/>
      <c r="G29" s="335"/>
      <c r="H29" s="335"/>
      <c r="I29" s="336"/>
      <c r="J29" s="300"/>
      <c r="K29" s="301"/>
      <c r="L29" s="301"/>
      <c r="M29" s="301"/>
      <c r="N29" s="301"/>
      <c r="O29" s="302"/>
      <c r="P29" s="303"/>
      <c r="Q29" s="304"/>
      <c r="R29" s="304"/>
      <c r="S29" s="304"/>
      <c r="T29" s="304"/>
      <c r="U29" s="305"/>
      <c r="V29" s="303"/>
      <c r="W29" s="304"/>
      <c r="X29" s="304"/>
      <c r="Y29" s="304"/>
      <c r="Z29" s="304"/>
      <c r="AA29" s="305"/>
      <c r="AB29" s="321"/>
      <c r="AC29" s="322"/>
      <c r="AD29" s="322"/>
      <c r="AE29" s="322"/>
      <c r="AF29" s="322"/>
      <c r="AG29" s="323"/>
      <c r="AH29" s="312"/>
      <c r="AI29" s="313"/>
      <c r="AJ29" s="313"/>
      <c r="AK29" s="313"/>
      <c r="AL29" s="313"/>
      <c r="AM29" s="314"/>
      <c r="AN29" s="82"/>
      <c r="AO29" s="364"/>
      <c r="AP29" s="365"/>
      <c r="AQ29" s="365"/>
      <c r="AR29" s="365"/>
      <c r="AS29" s="365"/>
      <c r="AT29" s="366"/>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row>
    <row r="30" spans="1:80" x14ac:dyDescent="0.25">
      <c r="A30" s="82"/>
      <c r="B30" s="338"/>
      <c r="C30" s="338"/>
      <c r="D30" s="339"/>
      <c r="E30" s="328" t="s">
        <v>113</v>
      </c>
      <c r="F30" s="329"/>
      <c r="G30" s="329"/>
      <c r="H30" s="329"/>
      <c r="I30" s="329"/>
      <c r="J30" s="297" t="str">
        <f>IF(AND('Mapa final'!$H$10="Baja",'Mapa final'!$L$10="Leve"),CONCATENATE("R",'Mapa final'!$A$10),"")</f>
        <v/>
      </c>
      <c r="K30" s="298"/>
      <c r="L30" s="298" t="str">
        <f>IF(AND('Mapa final'!$H$16="Baja",'Mapa final'!$L$16="Leve"),CONCATENATE("R",'Mapa final'!$A$16),"")</f>
        <v/>
      </c>
      <c r="M30" s="298"/>
      <c r="N30" s="298" t="str">
        <f>IF(AND('Mapa final'!$H$22="Baja",'Mapa final'!$L$22="Leve"),CONCATENATE("R",'Mapa final'!$A$22),"")</f>
        <v/>
      </c>
      <c r="O30" s="299"/>
      <c r="P30" s="307" t="str">
        <f>IF(AND('Mapa final'!$H$10="Baja",'Mapa final'!$L$10="Menor"),CONCATENATE("R",'Mapa final'!$A$10),"")</f>
        <v/>
      </c>
      <c r="Q30" s="307"/>
      <c r="R30" s="307" t="str">
        <f>IF(AND('Mapa final'!$H$16="Baja",'Mapa final'!$L$16="Menor"),CONCATENATE("R",'Mapa final'!$A$16),"")</f>
        <v/>
      </c>
      <c r="S30" s="307"/>
      <c r="T30" s="307" t="str">
        <f>IF(AND('Mapa final'!$H$22="Baja",'Mapa final'!$L$22="Menor"),CONCATENATE("R",'Mapa final'!$A$22),"")</f>
        <v/>
      </c>
      <c r="U30" s="308"/>
      <c r="V30" s="306" t="str">
        <f>IF(AND('Mapa final'!$H$10="Baja",'Mapa final'!$L$10="Moderado"),CONCATENATE("R",'Mapa final'!$A$10),"")</f>
        <v/>
      </c>
      <c r="W30" s="307"/>
      <c r="X30" s="307" t="str">
        <f>IF(AND('Mapa final'!$H$16="Baja",'Mapa final'!$L$16="Moderado"),CONCATENATE("R",'Mapa final'!$A$16),"")</f>
        <v/>
      </c>
      <c r="Y30" s="307"/>
      <c r="Z30" s="307" t="str">
        <f>IF(AND('Mapa final'!$H$22="Baja",'Mapa final'!$L$22="Moderado"),CONCATENATE("R",'Mapa final'!$A$22),"")</f>
        <v>R3</v>
      </c>
      <c r="AA30" s="308"/>
      <c r="AB30" s="324" t="str">
        <f>IF(AND('Mapa final'!$H$10="Baja",'Mapa final'!$L$10="Mayor"),CONCATENATE("R",'Mapa final'!$A$10),"")</f>
        <v>R1</v>
      </c>
      <c r="AC30" s="325"/>
      <c r="AD30" s="325" t="str">
        <f>IF(AND('Mapa final'!$H$16="Baja",'Mapa final'!$L$16="Mayor"),CONCATENATE("R",'Mapa final'!$A$16),"")</f>
        <v/>
      </c>
      <c r="AE30" s="325"/>
      <c r="AF30" s="325" t="str">
        <f>IF(AND('Mapa final'!$H$22="Baja",'Mapa final'!$L$22="Mayor"),CONCATENATE("R",'Mapa final'!$A$22),"")</f>
        <v/>
      </c>
      <c r="AG30" s="326"/>
      <c r="AH30" s="315" t="str">
        <f>IF(AND('Mapa final'!$H$10="Baja",'Mapa final'!$L$10="Catastrófico"),CONCATENATE("R",'Mapa final'!$A$10),"")</f>
        <v/>
      </c>
      <c r="AI30" s="316"/>
      <c r="AJ30" s="316" t="str">
        <f>IF(AND('Mapa final'!$H$16="Baja",'Mapa final'!$L$16="Catastrófico"),CONCATENATE("R",'Mapa final'!$A$16),"")</f>
        <v/>
      </c>
      <c r="AK30" s="316"/>
      <c r="AL30" s="316" t="str">
        <f>IF(AND('Mapa final'!$H$22="Baja",'Mapa final'!$L$22="Catastrófico"),CONCATENATE("R",'Mapa final'!$A$22),"")</f>
        <v/>
      </c>
      <c r="AM30" s="317"/>
      <c r="AN30" s="82"/>
      <c r="AO30" s="367" t="s">
        <v>81</v>
      </c>
      <c r="AP30" s="368"/>
      <c r="AQ30" s="368"/>
      <c r="AR30" s="368"/>
      <c r="AS30" s="368"/>
      <c r="AT30" s="369"/>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row>
    <row r="31" spans="1:80" x14ac:dyDescent="0.25">
      <c r="A31" s="82"/>
      <c r="B31" s="338"/>
      <c r="C31" s="338"/>
      <c r="D31" s="339"/>
      <c r="E31" s="331"/>
      <c r="F31" s="332"/>
      <c r="G31" s="332"/>
      <c r="H31" s="332"/>
      <c r="I31" s="332"/>
      <c r="J31" s="291"/>
      <c r="K31" s="292"/>
      <c r="L31" s="292"/>
      <c r="M31" s="292"/>
      <c r="N31" s="292"/>
      <c r="O31" s="293"/>
      <c r="P31" s="301"/>
      <c r="Q31" s="301"/>
      <c r="R31" s="301"/>
      <c r="S31" s="301"/>
      <c r="T31" s="301"/>
      <c r="U31" s="302"/>
      <c r="V31" s="300"/>
      <c r="W31" s="301"/>
      <c r="X31" s="301"/>
      <c r="Y31" s="301"/>
      <c r="Z31" s="301"/>
      <c r="AA31" s="302"/>
      <c r="AB31" s="318"/>
      <c r="AC31" s="319"/>
      <c r="AD31" s="319"/>
      <c r="AE31" s="319"/>
      <c r="AF31" s="319"/>
      <c r="AG31" s="320"/>
      <c r="AH31" s="309"/>
      <c r="AI31" s="310"/>
      <c r="AJ31" s="310"/>
      <c r="AK31" s="310"/>
      <c r="AL31" s="310"/>
      <c r="AM31" s="311"/>
      <c r="AN31" s="82"/>
      <c r="AO31" s="370"/>
      <c r="AP31" s="371"/>
      <c r="AQ31" s="371"/>
      <c r="AR31" s="371"/>
      <c r="AS31" s="371"/>
      <c r="AT31" s="37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row>
    <row r="32" spans="1:80" x14ac:dyDescent="0.25">
      <c r="A32" s="82"/>
      <c r="B32" s="338"/>
      <c r="C32" s="338"/>
      <c r="D32" s="339"/>
      <c r="E32" s="331"/>
      <c r="F32" s="332"/>
      <c r="G32" s="332"/>
      <c r="H32" s="332"/>
      <c r="I32" s="332"/>
      <c r="J32" s="291" t="str">
        <f>IF(AND('Mapa final'!$H$28="Baja",'Mapa final'!$L$28="Leve"),CONCATENATE("R",'Mapa final'!$A$28),"")</f>
        <v/>
      </c>
      <c r="K32" s="292"/>
      <c r="L32" s="292" t="str">
        <f>IF(AND('Mapa final'!$H$34="Baja",'Mapa final'!$L$34="Leve"),CONCATENATE("R",'Mapa final'!$A$34),"")</f>
        <v/>
      </c>
      <c r="M32" s="292"/>
      <c r="N32" s="292" t="str">
        <f>IF(AND('Mapa final'!$H$40="Baja",'Mapa final'!$L$40="Leve"),CONCATENATE("R",'Mapa final'!$A$40),"")</f>
        <v/>
      </c>
      <c r="O32" s="293"/>
      <c r="P32" s="301" t="str">
        <f>IF(AND('Mapa final'!$H$28="Baja",'Mapa final'!$L$28="Menor"),CONCATENATE("R",'Mapa final'!$A$28),"")</f>
        <v/>
      </c>
      <c r="Q32" s="301"/>
      <c r="R32" s="301" t="str">
        <f>IF(AND('Mapa final'!$H$34="Baja",'Mapa final'!$L$34="Menor"),CONCATENATE("R",'Mapa final'!$A$34),"")</f>
        <v/>
      </c>
      <c r="S32" s="301"/>
      <c r="T32" s="301" t="str">
        <f>IF(AND('Mapa final'!$H$40="Baja",'Mapa final'!$L$40="Menor"),CONCATENATE("R",'Mapa final'!$A$40),"")</f>
        <v/>
      </c>
      <c r="U32" s="302"/>
      <c r="V32" s="300" t="str">
        <f>IF(AND('Mapa final'!$H$28="Baja",'Mapa final'!$L$28="Moderado"),CONCATENATE("R",'Mapa final'!$A$28),"")</f>
        <v/>
      </c>
      <c r="W32" s="301"/>
      <c r="X32" s="301" t="str">
        <f>IF(AND('Mapa final'!$H$34="Baja",'Mapa final'!$L$34="Moderado"),CONCATENATE("R",'Mapa final'!$A$34),"")</f>
        <v/>
      </c>
      <c r="Y32" s="301"/>
      <c r="Z32" s="301" t="str">
        <f>IF(AND('Mapa final'!$H$40="Baja",'Mapa final'!$L$40="Moderado"),CONCATENATE("R",'Mapa final'!$A$40),"")</f>
        <v/>
      </c>
      <c r="AA32" s="302"/>
      <c r="AB32" s="318" t="str">
        <f>IF(AND('Mapa final'!$H$28="Baja",'Mapa final'!$L$28="Mayor"),CONCATENATE("R",'Mapa final'!$A$28),"")</f>
        <v/>
      </c>
      <c r="AC32" s="319"/>
      <c r="AD32" s="319" t="str">
        <f>IF(AND('Mapa final'!$H$34="Baja",'Mapa final'!$L$34="Mayor"),CONCATENATE("R",'Mapa final'!$A$34),"")</f>
        <v/>
      </c>
      <c r="AE32" s="319"/>
      <c r="AF32" s="319" t="str">
        <f>IF(AND('Mapa final'!$H$40="Baja",'Mapa final'!$L$40="Mayor"),CONCATENATE("R",'Mapa final'!$A$40),"")</f>
        <v/>
      </c>
      <c r="AG32" s="320"/>
      <c r="AH32" s="309" t="str">
        <f>IF(AND('Mapa final'!$H$28="Baja",'Mapa final'!$L$28="Catastrófico"),CONCATENATE("R",'Mapa final'!$A$28),"")</f>
        <v/>
      </c>
      <c r="AI32" s="310"/>
      <c r="AJ32" s="310" t="str">
        <f>IF(AND('Mapa final'!$H$34="Baja",'Mapa final'!$L$34="Catastrófico"),CONCATENATE("R",'Mapa final'!$A$34),"")</f>
        <v/>
      </c>
      <c r="AK32" s="310"/>
      <c r="AL32" s="310" t="str">
        <f>IF(AND('Mapa final'!$H$40="Baja",'Mapa final'!$L$40="Catastrófico"),CONCATENATE("R",'Mapa final'!$A$40),"")</f>
        <v/>
      </c>
      <c r="AM32" s="311"/>
      <c r="AN32" s="82"/>
      <c r="AO32" s="370"/>
      <c r="AP32" s="371"/>
      <c r="AQ32" s="371"/>
      <c r="AR32" s="371"/>
      <c r="AS32" s="371"/>
      <c r="AT32" s="37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row>
    <row r="33" spans="1:80" x14ac:dyDescent="0.25">
      <c r="A33" s="82"/>
      <c r="B33" s="338"/>
      <c r="C33" s="338"/>
      <c r="D33" s="339"/>
      <c r="E33" s="331"/>
      <c r="F33" s="332"/>
      <c r="G33" s="332"/>
      <c r="H33" s="332"/>
      <c r="I33" s="332"/>
      <c r="J33" s="291"/>
      <c r="K33" s="292"/>
      <c r="L33" s="292"/>
      <c r="M33" s="292"/>
      <c r="N33" s="292"/>
      <c r="O33" s="293"/>
      <c r="P33" s="301"/>
      <c r="Q33" s="301"/>
      <c r="R33" s="301"/>
      <c r="S33" s="301"/>
      <c r="T33" s="301"/>
      <c r="U33" s="302"/>
      <c r="V33" s="300"/>
      <c r="W33" s="301"/>
      <c r="X33" s="301"/>
      <c r="Y33" s="301"/>
      <c r="Z33" s="301"/>
      <c r="AA33" s="302"/>
      <c r="AB33" s="318"/>
      <c r="AC33" s="319"/>
      <c r="AD33" s="319"/>
      <c r="AE33" s="319"/>
      <c r="AF33" s="319"/>
      <c r="AG33" s="320"/>
      <c r="AH33" s="309"/>
      <c r="AI33" s="310"/>
      <c r="AJ33" s="310"/>
      <c r="AK33" s="310"/>
      <c r="AL33" s="310"/>
      <c r="AM33" s="311"/>
      <c r="AN33" s="82"/>
      <c r="AO33" s="370"/>
      <c r="AP33" s="371"/>
      <c r="AQ33" s="371"/>
      <c r="AR33" s="371"/>
      <c r="AS33" s="371"/>
      <c r="AT33" s="37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row>
    <row r="34" spans="1:80" x14ac:dyDescent="0.25">
      <c r="A34" s="82"/>
      <c r="B34" s="338"/>
      <c r="C34" s="338"/>
      <c r="D34" s="339"/>
      <c r="E34" s="331"/>
      <c r="F34" s="332"/>
      <c r="G34" s="332"/>
      <c r="H34" s="332"/>
      <c r="I34" s="332"/>
      <c r="J34" s="291" t="str">
        <f>IF(AND('Mapa final'!$H$46="Baja",'Mapa final'!$L$46="Leve"),CONCATENATE("R",'Mapa final'!$A$46),"")</f>
        <v/>
      </c>
      <c r="K34" s="292"/>
      <c r="L34" s="292" t="str">
        <f>IF(AND('Mapa final'!$H$52="Baja",'Mapa final'!$L$52="Leve"),CONCATENATE("R",'Mapa final'!$A$52),"")</f>
        <v/>
      </c>
      <c r="M34" s="292"/>
      <c r="N34" s="292" t="str">
        <f>IF(AND('Mapa final'!$H$58="Baja",'Mapa final'!$L$58="Leve"),CONCATENATE("R",'Mapa final'!$A$58),"")</f>
        <v/>
      </c>
      <c r="O34" s="293"/>
      <c r="P34" s="301" t="str">
        <f>IF(AND('Mapa final'!$H$46="Baja",'Mapa final'!$L$46="Menor"),CONCATENATE("R",'Mapa final'!$A$46),"")</f>
        <v/>
      </c>
      <c r="Q34" s="301"/>
      <c r="R34" s="301" t="str">
        <f>IF(AND('Mapa final'!$H$52="Baja",'Mapa final'!$L$52="Menor"),CONCATENATE("R",'Mapa final'!$A$52),"")</f>
        <v/>
      </c>
      <c r="S34" s="301"/>
      <c r="T34" s="301" t="str">
        <f>IF(AND('Mapa final'!$H$58="Baja",'Mapa final'!$L$58="Menor"),CONCATENATE("R",'Mapa final'!$A$58),"")</f>
        <v/>
      </c>
      <c r="U34" s="302"/>
      <c r="V34" s="300" t="str">
        <f>IF(AND('Mapa final'!$H$46="Baja",'Mapa final'!$L$46="Moderado"),CONCATENATE("R",'Mapa final'!$A$46),"")</f>
        <v/>
      </c>
      <c r="W34" s="301"/>
      <c r="X34" s="301" t="str">
        <f>IF(AND('Mapa final'!$H$52="Baja",'Mapa final'!$L$52="Moderado"),CONCATENATE("R",'Mapa final'!$A$52),"")</f>
        <v/>
      </c>
      <c r="Y34" s="301"/>
      <c r="Z34" s="301" t="str">
        <f>IF(AND('Mapa final'!$H$58="Baja",'Mapa final'!$L$58="Moderado"),CONCATENATE("R",'Mapa final'!$A$58),"")</f>
        <v/>
      </c>
      <c r="AA34" s="302"/>
      <c r="AB34" s="318" t="str">
        <f>IF(AND('Mapa final'!$H$46="Baja",'Mapa final'!$L$46="Mayor"),CONCATENATE("R",'Mapa final'!$A$46),"")</f>
        <v/>
      </c>
      <c r="AC34" s="319"/>
      <c r="AD34" s="319" t="str">
        <f>IF(AND('Mapa final'!$H$52="Baja",'Mapa final'!$L$52="Mayor"),CONCATENATE("R",'Mapa final'!$A$52),"")</f>
        <v/>
      </c>
      <c r="AE34" s="319"/>
      <c r="AF34" s="319" t="str">
        <f>IF(AND('Mapa final'!$H$58="Baja",'Mapa final'!$L$58="Mayor"),CONCATENATE("R",'Mapa final'!$A$58),"")</f>
        <v/>
      </c>
      <c r="AG34" s="320"/>
      <c r="AH34" s="309" t="str">
        <f>IF(AND('Mapa final'!$H$46="Baja",'Mapa final'!$L$46="Catastrófico"),CONCATENATE("R",'Mapa final'!$A$46),"")</f>
        <v/>
      </c>
      <c r="AI34" s="310"/>
      <c r="AJ34" s="310" t="str">
        <f>IF(AND('Mapa final'!$H$52="Baja",'Mapa final'!$L$52="Catastrófico"),CONCATENATE("R",'Mapa final'!$A$52),"")</f>
        <v/>
      </c>
      <c r="AK34" s="310"/>
      <c r="AL34" s="310" t="str">
        <f>IF(AND('Mapa final'!$H$58="Baja",'Mapa final'!$L$58="Catastrófico"),CONCATENATE("R",'Mapa final'!$A$58),"")</f>
        <v/>
      </c>
      <c r="AM34" s="311"/>
      <c r="AN34" s="82"/>
      <c r="AO34" s="370"/>
      <c r="AP34" s="371"/>
      <c r="AQ34" s="371"/>
      <c r="AR34" s="371"/>
      <c r="AS34" s="371"/>
      <c r="AT34" s="37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row>
    <row r="35" spans="1:80" x14ac:dyDescent="0.25">
      <c r="A35" s="82"/>
      <c r="B35" s="338"/>
      <c r="C35" s="338"/>
      <c r="D35" s="339"/>
      <c r="E35" s="331"/>
      <c r="F35" s="332"/>
      <c r="G35" s="332"/>
      <c r="H35" s="332"/>
      <c r="I35" s="332"/>
      <c r="J35" s="291"/>
      <c r="K35" s="292"/>
      <c r="L35" s="292"/>
      <c r="M35" s="292"/>
      <c r="N35" s="292"/>
      <c r="O35" s="293"/>
      <c r="P35" s="301"/>
      <c r="Q35" s="301"/>
      <c r="R35" s="301"/>
      <c r="S35" s="301"/>
      <c r="T35" s="301"/>
      <c r="U35" s="302"/>
      <c r="V35" s="300"/>
      <c r="W35" s="301"/>
      <c r="X35" s="301"/>
      <c r="Y35" s="301"/>
      <c r="Z35" s="301"/>
      <c r="AA35" s="302"/>
      <c r="AB35" s="318"/>
      <c r="AC35" s="319"/>
      <c r="AD35" s="319"/>
      <c r="AE35" s="319"/>
      <c r="AF35" s="319"/>
      <c r="AG35" s="320"/>
      <c r="AH35" s="309"/>
      <c r="AI35" s="310"/>
      <c r="AJ35" s="310"/>
      <c r="AK35" s="310"/>
      <c r="AL35" s="310"/>
      <c r="AM35" s="311"/>
      <c r="AN35" s="82"/>
      <c r="AO35" s="370"/>
      <c r="AP35" s="371"/>
      <c r="AQ35" s="371"/>
      <c r="AR35" s="371"/>
      <c r="AS35" s="371"/>
      <c r="AT35" s="37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row>
    <row r="36" spans="1:80" x14ac:dyDescent="0.25">
      <c r="A36" s="82"/>
      <c r="B36" s="338"/>
      <c r="C36" s="338"/>
      <c r="D36" s="339"/>
      <c r="E36" s="331"/>
      <c r="F36" s="332"/>
      <c r="G36" s="332"/>
      <c r="H36" s="332"/>
      <c r="I36" s="332"/>
      <c r="J36" s="291" t="str">
        <f>IF(AND('Mapa final'!$H$64="Baja",'Mapa final'!$L$64="Leve"),CONCATENATE("R",'Mapa final'!$A$64),"")</f>
        <v/>
      </c>
      <c r="K36" s="292"/>
      <c r="L36" s="292" t="str">
        <f>IF(AND('Mapa final'!$H$70="Baja",'Mapa final'!$L$70="Leve"),CONCATENATE("R",'Mapa final'!$A$70),"")</f>
        <v/>
      </c>
      <c r="M36" s="292"/>
      <c r="N36" s="292" t="str">
        <f>IF(AND('Mapa final'!$H$76="Baja",'Mapa final'!$L$76="Leve"),CONCATENATE("R",'Mapa final'!$A$76),"")</f>
        <v/>
      </c>
      <c r="O36" s="293"/>
      <c r="P36" s="301" t="str">
        <f>IF(AND('Mapa final'!$H$64="Baja",'Mapa final'!$L$64="Menor"),CONCATENATE("R",'Mapa final'!$A$64),"")</f>
        <v/>
      </c>
      <c r="Q36" s="301"/>
      <c r="R36" s="301" t="str">
        <f>IF(AND('Mapa final'!$H$70="Baja",'Mapa final'!$L$70="Menor"),CONCATENATE("R",'Mapa final'!$A$70),"")</f>
        <v/>
      </c>
      <c r="S36" s="301"/>
      <c r="T36" s="301" t="str">
        <f>IF(AND('Mapa final'!$H$76="Baja",'Mapa final'!$L$76="Menor"),CONCATENATE("R",'Mapa final'!$A$76),"")</f>
        <v/>
      </c>
      <c r="U36" s="302"/>
      <c r="V36" s="300" t="str">
        <f>IF(AND('Mapa final'!$H$64="Baja",'Mapa final'!$L$64="Moderado"),CONCATENATE("R",'Mapa final'!$A$64),"")</f>
        <v/>
      </c>
      <c r="W36" s="301"/>
      <c r="X36" s="301" t="str">
        <f>IF(AND('Mapa final'!$H$70="Baja",'Mapa final'!$L$70="Moderado"),CONCATENATE("R",'Mapa final'!$A$70),"")</f>
        <v/>
      </c>
      <c r="Y36" s="301"/>
      <c r="Z36" s="301" t="str">
        <f>IF(AND('Mapa final'!$H$76="Baja",'Mapa final'!$L$76="Moderado"),CONCATENATE("R",'Mapa final'!$A$76),"")</f>
        <v/>
      </c>
      <c r="AA36" s="302"/>
      <c r="AB36" s="318" t="str">
        <f>IF(AND('Mapa final'!$H$64="Baja",'Mapa final'!$L$64="Mayor"),CONCATENATE("R",'Mapa final'!$A$64),"")</f>
        <v/>
      </c>
      <c r="AC36" s="319"/>
      <c r="AD36" s="319" t="str">
        <f>IF(AND('Mapa final'!$H$70="Baja",'Mapa final'!$L$70="Mayor"),CONCATENATE("R",'Mapa final'!$A$70),"")</f>
        <v/>
      </c>
      <c r="AE36" s="319"/>
      <c r="AF36" s="319" t="str">
        <f>IF(AND('Mapa final'!$H$76="Baja",'Mapa final'!$L$76="Mayor"),CONCATENATE("R",'Mapa final'!$A$76),"")</f>
        <v/>
      </c>
      <c r="AG36" s="320"/>
      <c r="AH36" s="309" t="str">
        <f>IF(AND('Mapa final'!$H$64="Baja",'Mapa final'!$L$64="Catastrófico"),CONCATENATE("R",'Mapa final'!$A$64),"")</f>
        <v/>
      </c>
      <c r="AI36" s="310"/>
      <c r="AJ36" s="310" t="str">
        <f>IF(AND('Mapa final'!$H$70="Baja",'Mapa final'!$L$70="Catastrófico"),CONCATENATE("R",'Mapa final'!$A$70),"")</f>
        <v/>
      </c>
      <c r="AK36" s="310"/>
      <c r="AL36" s="310" t="str">
        <f>IF(AND('Mapa final'!$H$76="Baja",'Mapa final'!$L$76="Catastrófico"),CONCATENATE("R",'Mapa final'!$A$76),"")</f>
        <v/>
      </c>
      <c r="AM36" s="311"/>
      <c r="AN36" s="82"/>
      <c r="AO36" s="370"/>
      <c r="AP36" s="371"/>
      <c r="AQ36" s="371"/>
      <c r="AR36" s="371"/>
      <c r="AS36" s="371"/>
      <c r="AT36" s="37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row>
    <row r="37" spans="1:80" ht="15.75" thickBot="1" x14ac:dyDescent="0.3">
      <c r="A37" s="82"/>
      <c r="B37" s="338"/>
      <c r="C37" s="338"/>
      <c r="D37" s="339"/>
      <c r="E37" s="334"/>
      <c r="F37" s="335"/>
      <c r="G37" s="335"/>
      <c r="H37" s="335"/>
      <c r="I37" s="335"/>
      <c r="J37" s="294"/>
      <c r="K37" s="295"/>
      <c r="L37" s="295"/>
      <c r="M37" s="295"/>
      <c r="N37" s="295"/>
      <c r="O37" s="296"/>
      <c r="P37" s="304"/>
      <c r="Q37" s="304"/>
      <c r="R37" s="304"/>
      <c r="S37" s="304"/>
      <c r="T37" s="304"/>
      <c r="U37" s="305"/>
      <c r="V37" s="303"/>
      <c r="W37" s="304"/>
      <c r="X37" s="304"/>
      <c r="Y37" s="304"/>
      <c r="Z37" s="304"/>
      <c r="AA37" s="305"/>
      <c r="AB37" s="321"/>
      <c r="AC37" s="322"/>
      <c r="AD37" s="322"/>
      <c r="AE37" s="322"/>
      <c r="AF37" s="322"/>
      <c r="AG37" s="323"/>
      <c r="AH37" s="312"/>
      <c r="AI37" s="313"/>
      <c r="AJ37" s="313"/>
      <c r="AK37" s="313"/>
      <c r="AL37" s="313"/>
      <c r="AM37" s="314"/>
      <c r="AN37" s="82"/>
      <c r="AO37" s="373"/>
      <c r="AP37" s="374"/>
      <c r="AQ37" s="374"/>
      <c r="AR37" s="374"/>
      <c r="AS37" s="374"/>
      <c r="AT37" s="375"/>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row>
    <row r="38" spans="1:80" x14ac:dyDescent="0.25">
      <c r="A38" s="82"/>
      <c r="B38" s="338"/>
      <c r="C38" s="338"/>
      <c r="D38" s="339"/>
      <c r="E38" s="328" t="s">
        <v>112</v>
      </c>
      <c r="F38" s="329"/>
      <c r="G38" s="329"/>
      <c r="H38" s="329"/>
      <c r="I38" s="330"/>
      <c r="J38" s="297" t="str">
        <f>IF(AND('Mapa final'!$H$10="Muy Baja",'Mapa final'!$L$10="Leve"),CONCATENATE("R",'Mapa final'!$A$10),"")</f>
        <v/>
      </c>
      <c r="K38" s="298"/>
      <c r="L38" s="298" t="str">
        <f>IF(AND('Mapa final'!$H$16="Muy Baja",'Mapa final'!$L$16="Leve"),CONCATENATE("R",'Mapa final'!$A$16),"")</f>
        <v/>
      </c>
      <c r="M38" s="298"/>
      <c r="N38" s="298" t="str">
        <f>IF(AND('Mapa final'!$H$22="Muy Baja",'Mapa final'!$L$22="Leve"),CONCATENATE("R",'Mapa final'!$A$22),"")</f>
        <v/>
      </c>
      <c r="O38" s="299"/>
      <c r="P38" s="297" t="str">
        <f>IF(AND('Mapa final'!$H$10="Muy Baja",'Mapa final'!$L$10="Menor"),CONCATENATE("R",'Mapa final'!$A$10),"")</f>
        <v/>
      </c>
      <c r="Q38" s="298"/>
      <c r="R38" s="298" t="str">
        <f>IF(AND('Mapa final'!$H$16="Muy Baja",'Mapa final'!$L$16="Menor"),CONCATENATE("R",'Mapa final'!$A$16),"")</f>
        <v/>
      </c>
      <c r="S38" s="298"/>
      <c r="T38" s="298" t="str">
        <f>IF(AND('Mapa final'!$H$22="Muy Baja",'Mapa final'!$L$22="Menor"),CONCATENATE("R",'Mapa final'!$A$22),"")</f>
        <v/>
      </c>
      <c r="U38" s="299"/>
      <c r="V38" s="306" t="str">
        <f>IF(AND('Mapa final'!$H$10="Muy Baja",'Mapa final'!$L$10="Moderado"),CONCATENATE("R",'Mapa final'!$A$10),"")</f>
        <v/>
      </c>
      <c r="W38" s="307"/>
      <c r="X38" s="307" t="str">
        <f>IF(AND('Mapa final'!$H$16="Muy Baja",'Mapa final'!$L$16="Moderado"),CONCATENATE("R",'Mapa final'!$A$16),"")</f>
        <v/>
      </c>
      <c r="Y38" s="307"/>
      <c r="Z38" s="307" t="str">
        <f>IF(AND('Mapa final'!$H$22="Muy Baja",'Mapa final'!$L$22="Moderado"),CONCATENATE("R",'Mapa final'!$A$22),"")</f>
        <v/>
      </c>
      <c r="AA38" s="308"/>
      <c r="AB38" s="324" t="str">
        <f>IF(AND('Mapa final'!$H$10="Muy Baja",'Mapa final'!$L$10="Mayor"),CONCATENATE("R",'Mapa final'!$A$10),"")</f>
        <v/>
      </c>
      <c r="AC38" s="325"/>
      <c r="AD38" s="325" t="str">
        <f>IF(AND('Mapa final'!$H$16="Muy Baja",'Mapa final'!$L$16="Mayor"),CONCATENATE("R",'Mapa final'!$A$16),"")</f>
        <v/>
      </c>
      <c r="AE38" s="325"/>
      <c r="AF38" s="325" t="str">
        <f>IF(AND('Mapa final'!$H$22="Muy Baja",'Mapa final'!$L$22="Mayor"),CONCATENATE("R",'Mapa final'!$A$22),"")</f>
        <v/>
      </c>
      <c r="AG38" s="326"/>
      <c r="AH38" s="315" t="str">
        <f>IF(AND('Mapa final'!$H$10="Muy Baja",'Mapa final'!$L$10="Catastrófico"),CONCATENATE("R",'Mapa final'!$A$10),"")</f>
        <v/>
      </c>
      <c r="AI38" s="316"/>
      <c r="AJ38" s="316" t="str">
        <f>IF(AND('Mapa final'!$H$16="Muy Baja",'Mapa final'!$L$16="Catastrófico"),CONCATENATE("R",'Mapa final'!$A$16),"")</f>
        <v/>
      </c>
      <c r="AK38" s="316"/>
      <c r="AL38" s="316" t="str">
        <f>IF(AND('Mapa final'!$H$22="Muy Baja",'Mapa final'!$L$22="Catastrófico"),CONCATENATE("R",'Mapa final'!$A$22),"")</f>
        <v/>
      </c>
      <c r="AM38" s="317"/>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row>
    <row r="39" spans="1:80" x14ac:dyDescent="0.25">
      <c r="A39" s="82"/>
      <c r="B39" s="338"/>
      <c r="C39" s="338"/>
      <c r="D39" s="339"/>
      <c r="E39" s="331"/>
      <c r="F39" s="332"/>
      <c r="G39" s="332"/>
      <c r="H39" s="332"/>
      <c r="I39" s="333"/>
      <c r="J39" s="291"/>
      <c r="K39" s="292"/>
      <c r="L39" s="292"/>
      <c r="M39" s="292"/>
      <c r="N39" s="292"/>
      <c r="O39" s="293"/>
      <c r="P39" s="291"/>
      <c r="Q39" s="292"/>
      <c r="R39" s="292"/>
      <c r="S39" s="292"/>
      <c r="T39" s="292"/>
      <c r="U39" s="293"/>
      <c r="V39" s="300"/>
      <c r="W39" s="301"/>
      <c r="X39" s="301"/>
      <c r="Y39" s="301"/>
      <c r="Z39" s="301"/>
      <c r="AA39" s="302"/>
      <c r="AB39" s="318"/>
      <c r="AC39" s="319"/>
      <c r="AD39" s="319"/>
      <c r="AE39" s="319"/>
      <c r="AF39" s="319"/>
      <c r="AG39" s="320"/>
      <c r="AH39" s="309"/>
      <c r="AI39" s="310"/>
      <c r="AJ39" s="310"/>
      <c r="AK39" s="310"/>
      <c r="AL39" s="310"/>
      <c r="AM39" s="311"/>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row>
    <row r="40" spans="1:80" x14ac:dyDescent="0.25">
      <c r="A40" s="82"/>
      <c r="B40" s="338"/>
      <c r="C40" s="338"/>
      <c r="D40" s="339"/>
      <c r="E40" s="331"/>
      <c r="F40" s="332"/>
      <c r="G40" s="332"/>
      <c r="H40" s="332"/>
      <c r="I40" s="333"/>
      <c r="J40" s="291" t="str">
        <f>IF(AND('Mapa final'!$H$28="Muy Baja",'Mapa final'!$L$28="Leve"),CONCATENATE("R",'Mapa final'!$A$28),"")</f>
        <v/>
      </c>
      <c r="K40" s="292"/>
      <c r="L40" s="292" t="str">
        <f>IF(AND('Mapa final'!$H$34="Muy Baja",'Mapa final'!$L$34="Leve"),CONCATENATE("R",'Mapa final'!$A$34),"")</f>
        <v/>
      </c>
      <c r="M40" s="292"/>
      <c r="N40" s="292" t="str">
        <f>IF(AND('Mapa final'!$H$40="Muy Baja",'Mapa final'!$L$40="Leve"),CONCATENATE("R",'Mapa final'!$A$40),"")</f>
        <v/>
      </c>
      <c r="O40" s="293"/>
      <c r="P40" s="291" t="str">
        <f>IF(AND('Mapa final'!$H$28="Muy Baja",'Mapa final'!$L$28="Menor"),CONCATENATE("R",'Mapa final'!$A$28),"")</f>
        <v/>
      </c>
      <c r="Q40" s="292"/>
      <c r="R40" s="292" t="str">
        <f>IF(AND('Mapa final'!$H$34="Muy Baja",'Mapa final'!$L$34="Menor"),CONCATENATE("R",'Mapa final'!$A$34),"")</f>
        <v/>
      </c>
      <c r="S40" s="292"/>
      <c r="T40" s="292" t="str">
        <f>IF(AND('Mapa final'!$H$40="Muy Baja",'Mapa final'!$L$40="Menor"),CONCATENATE("R",'Mapa final'!$A$40),"")</f>
        <v/>
      </c>
      <c r="U40" s="293"/>
      <c r="V40" s="300" t="str">
        <f>IF(AND('Mapa final'!$H$28="Muy Baja",'Mapa final'!$L$28="Moderado"),CONCATENATE("R",'Mapa final'!$A$28),"")</f>
        <v/>
      </c>
      <c r="W40" s="301"/>
      <c r="X40" s="301" t="str">
        <f>IF(AND('Mapa final'!$H$34="Muy Baja",'Mapa final'!$L$34="Moderado"),CONCATENATE("R",'Mapa final'!$A$34),"")</f>
        <v/>
      </c>
      <c r="Y40" s="301"/>
      <c r="Z40" s="301" t="str">
        <f>IF(AND('Mapa final'!$H$40="Muy Baja",'Mapa final'!$L$40="Moderado"),CONCATENATE("R",'Mapa final'!$A$40),"")</f>
        <v/>
      </c>
      <c r="AA40" s="302"/>
      <c r="AB40" s="318" t="str">
        <f>IF(AND('Mapa final'!$H$28="Muy Baja",'Mapa final'!$L$28="Mayor"),CONCATENATE("R",'Mapa final'!$A$28),"")</f>
        <v/>
      </c>
      <c r="AC40" s="319"/>
      <c r="AD40" s="319" t="str">
        <f>IF(AND('Mapa final'!$H$34="Muy Baja",'Mapa final'!$L$34="Mayor"),CONCATENATE("R",'Mapa final'!$A$34),"")</f>
        <v/>
      </c>
      <c r="AE40" s="319"/>
      <c r="AF40" s="319" t="str">
        <f>IF(AND('Mapa final'!$H$40="Muy Baja",'Mapa final'!$L$40="Mayor"),CONCATENATE("R",'Mapa final'!$A$40),"")</f>
        <v/>
      </c>
      <c r="AG40" s="320"/>
      <c r="AH40" s="309" t="str">
        <f>IF(AND('Mapa final'!$H$28="Muy Baja",'Mapa final'!$L$28="Catastrófico"),CONCATENATE("R",'Mapa final'!$A$28),"")</f>
        <v/>
      </c>
      <c r="AI40" s="310"/>
      <c r="AJ40" s="310" t="str">
        <f>IF(AND('Mapa final'!$H$34="Muy Baja",'Mapa final'!$L$34="Catastrófico"),CONCATENATE("R",'Mapa final'!$A$34),"")</f>
        <v/>
      </c>
      <c r="AK40" s="310"/>
      <c r="AL40" s="310" t="str">
        <f>IF(AND('Mapa final'!$H$40="Muy Baja",'Mapa final'!$L$40="Catastrófico"),CONCATENATE("R",'Mapa final'!$A$40),"")</f>
        <v/>
      </c>
      <c r="AM40" s="311"/>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row>
    <row r="41" spans="1:80" x14ac:dyDescent="0.25">
      <c r="A41" s="82"/>
      <c r="B41" s="338"/>
      <c r="C41" s="338"/>
      <c r="D41" s="339"/>
      <c r="E41" s="331"/>
      <c r="F41" s="332"/>
      <c r="G41" s="332"/>
      <c r="H41" s="332"/>
      <c r="I41" s="333"/>
      <c r="J41" s="291"/>
      <c r="K41" s="292"/>
      <c r="L41" s="292"/>
      <c r="M41" s="292"/>
      <c r="N41" s="292"/>
      <c r="O41" s="293"/>
      <c r="P41" s="291"/>
      <c r="Q41" s="292"/>
      <c r="R41" s="292"/>
      <c r="S41" s="292"/>
      <c r="T41" s="292"/>
      <c r="U41" s="293"/>
      <c r="V41" s="300"/>
      <c r="W41" s="301"/>
      <c r="X41" s="301"/>
      <c r="Y41" s="301"/>
      <c r="Z41" s="301"/>
      <c r="AA41" s="302"/>
      <c r="AB41" s="318"/>
      <c r="AC41" s="319"/>
      <c r="AD41" s="319"/>
      <c r="AE41" s="319"/>
      <c r="AF41" s="319"/>
      <c r="AG41" s="320"/>
      <c r="AH41" s="309"/>
      <c r="AI41" s="310"/>
      <c r="AJ41" s="310"/>
      <c r="AK41" s="310"/>
      <c r="AL41" s="310"/>
      <c r="AM41" s="311"/>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row>
    <row r="42" spans="1:80" x14ac:dyDescent="0.25">
      <c r="A42" s="82"/>
      <c r="B42" s="338"/>
      <c r="C42" s="338"/>
      <c r="D42" s="339"/>
      <c r="E42" s="331"/>
      <c r="F42" s="332"/>
      <c r="G42" s="332"/>
      <c r="H42" s="332"/>
      <c r="I42" s="333"/>
      <c r="J42" s="291" t="str">
        <f>IF(AND('Mapa final'!$H$46="Muy Baja",'Mapa final'!$L$46="Leve"),CONCATENATE("R",'Mapa final'!$A$46),"")</f>
        <v/>
      </c>
      <c r="K42" s="292"/>
      <c r="L42" s="292" t="str">
        <f>IF(AND('Mapa final'!$H$52="Muy Baja",'Mapa final'!$L$52="Leve"),CONCATENATE("R",'Mapa final'!$A$52),"")</f>
        <v/>
      </c>
      <c r="M42" s="292"/>
      <c r="N42" s="292" t="str">
        <f>IF(AND('Mapa final'!$H$58="Muy Baja",'Mapa final'!$L$58="Leve"),CONCATENATE("R",'Mapa final'!$A$58),"")</f>
        <v/>
      </c>
      <c r="O42" s="293"/>
      <c r="P42" s="291" t="str">
        <f>IF(AND('Mapa final'!$H$46="Muy Baja",'Mapa final'!$L$46="Menor"),CONCATENATE("R",'Mapa final'!$A$46),"")</f>
        <v/>
      </c>
      <c r="Q42" s="292"/>
      <c r="R42" s="292" t="str">
        <f>IF(AND('Mapa final'!$H$52="Muy Baja",'Mapa final'!$L$52="Menor"),CONCATENATE("R",'Mapa final'!$A$52),"")</f>
        <v/>
      </c>
      <c r="S42" s="292"/>
      <c r="T42" s="292" t="str">
        <f>IF(AND('Mapa final'!$H$58="Muy Baja",'Mapa final'!$L$58="Menor"),CONCATENATE("R",'Mapa final'!$A$58),"")</f>
        <v/>
      </c>
      <c r="U42" s="293"/>
      <c r="V42" s="300" t="str">
        <f>IF(AND('Mapa final'!$H$46="Muy Baja",'Mapa final'!$L$46="Moderado"),CONCATENATE("R",'Mapa final'!$A$46),"")</f>
        <v/>
      </c>
      <c r="W42" s="301"/>
      <c r="X42" s="301" t="str">
        <f>IF(AND('Mapa final'!$H$52="Muy Baja",'Mapa final'!$L$52="Moderado"),CONCATENATE("R",'Mapa final'!$A$52),"")</f>
        <v/>
      </c>
      <c r="Y42" s="301"/>
      <c r="Z42" s="301" t="str">
        <f>IF(AND('Mapa final'!$H$58="Muy Baja",'Mapa final'!$L$58="Moderado"),CONCATENATE("R",'Mapa final'!$A$58),"")</f>
        <v/>
      </c>
      <c r="AA42" s="302"/>
      <c r="AB42" s="318" t="str">
        <f>IF(AND('Mapa final'!$H$46="Muy Baja",'Mapa final'!$L$46="Mayor"),CONCATENATE("R",'Mapa final'!$A$46),"")</f>
        <v/>
      </c>
      <c r="AC42" s="319"/>
      <c r="AD42" s="319" t="str">
        <f>IF(AND('Mapa final'!$H$52="Muy Baja",'Mapa final'!$L$52="Mayor"),CONCATENATE("R",'Mapa final'!$A$52),"")</f>
        <v/>
      </c>
      <c r="AE42" s="319"/>
      <c r="AF42" s="319" t="str">
        <f>IF(AND('Mapa final'!$H$58="Muy Baja",'Mapa final'!$L$58="Mayor"),CONCATENATE("R",'Mapa final'!$A$58),"")</f>
        <v/>
      </c>
      <c r="AG42" s="320"/>
      <c r="AH42" s="309" t="str">
        <f>IF(AND('Mapa final'!$H$46="Muy Baja",'Mapa final'!$L$46="Catastrófico"),CONCATENATE("R",'Mapa final'!$A$46),"")</f>
        <v/>
      </c>
      <c r="AI42" s="310"/>
      <c r="AJ42" s="310" t="str">
        <f>IF(AND('Mapa final'!$H$52="Muy Baja",'Mapa final'!$L$52="Catastrófico"),CONCATENATE("R",'Mapa final'!$A$52),"")</f>
        <v/>
      </c>
      <c r="AK42" s="310"/>
      <c r="AL42" s="310" t="str">
        <f>IF(AND('Mapa final'!$H$58="Muy Baja",'Mapa final'!$L$58="Catastrófico"),CONCATENATE("R",'Mapa final'!$A$58),"")</f>
        <v/>
      </c>
      <c r="AM42" s="311"/>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row>
    <row r="43" spans="1:80" x14ac:dyDescent="0.25">
      <c r="A43" s="82"/>
      <c r="B43" s="338"/>
      <c r="C43" s="338"/>
      <c r="D43" s="339"/>
      <c r="E43" s="331"/>
      <c r="F43" s="332"/>
      <c r="G43" s="332"/>
      <c r="H43" s="332"/>
      <c r="I43" s="333"/>
      <c r="J43" s="291"/>
      <c r="K43" s="292"/>
      <c r="L43" s="292"/>
      <c r="M43" s="292"/>
      <c r="N43" s="292"/>
      <c r="O43" s="293"/>
      <c r="P43" s="291"/>
      <c r="Q43" s="292"/>
      <c r="R43" s="292"/>
      <c r="S43" s="292"/>
      <c r="T43" s="292"/>
      <c r="U43" s="293"/>
      <c r="V43" s="300"/>
      <c r="W43" s="301"/>
      <c r="X43" s="301"/>
      <c r="Y43" s="301"/>
      <c r="Z43" s="301"/>
      <c r="AA43" s="302"/>
      <c r="AB43" s="318"/>
      <c r="AC43" s="319"/>
      <c r="AD43" s="319"/>
      <c r="AE43" s="319"/>
      <c r="AF43" s="319"/>
      <c r="AG43" s="320"/>
      <c r="AH43" s="309"/>
      <c r="AI43" s="310"/>
      <c r="AJ43" s="310"/>
      <c r="AK43" s="310"/>
      <c r="AL43" s="310"/>
      <c r="AM43" s="311"/>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row>
    <row r="44" spans="1:80" x14ac:dyDescent="0.25">
      <c r="A44" s="82"/>
      <c r="B44" s="338"/>
      <c r="C44" s="338"/>
      <c r="D44" s="339"/>
      <c r="E44" s="331"/>
      <c r="F44" s="332"/>
      <c r="G44" s="332"/>
      <c r="H44" s="332"/>
      <c r="I44" s="333"/>
      <c r="J44" s="291" t="str">
        <f>IF(AND('Mapa final'!$H$64="Muy Baja",'Mapa final'!$L$64="Leve"),CONCATENATE("R",'Mapa final'!$A$64),"")</f>
        <v/>
      </c>
      <c r="K44" s="292"/>
      <c r="L44" s="292" t="str">
        <f>IF(AND('Mapa final'!$H$70="Muy Baja",'Mapa final'!$L$70="Leve"),CONCATENATE("R",'Mapa final'!$A$70),"")</f>
        <v/>
      </c>
      <c r="M44" s="292"/>
      <c r="N44" s="292" t="str">
        <f>IF(AND('Mapa final'!$H$76="Muy Baja",'Mapa final'!$L$76="Leve"),CONCATENATE("R",'Mapa final'!$A$76),"")</f>
        <v/>
      </c>
      <c r="O44" s="293"/>
      <c r="P44" s="291" t="str">
        <f>IF(AND('Mapa final'!$H$64="Muy Baja",'Mapa final'!$L$64="Menor"),CONCATENATE("R",'Mapa final'!$A$64),"")</f>
        <v/>
      </c>
      <c r="Q44" s="292"/>
      <c r="R44" s="292" t="str">
        <f>IF(AND('Mapa final'!$H$70="Muy Baja",'Mapa final'!$L$70="Menor"),CONCATENATE("R",'Mapa final'!$A$70),"")</f>
        <v/>
      </c>
      <c r="S44" s="292"/>
      <c r="T44" s="292" t="str">
        <f>IF(AND('Mapa final'!$H$76="Muy Baja",'Mapa final'!$L$76="Menor"),CONCATENATE("R",'Mapa final'!$A$76),"")</f>
        <v/>
      </c>
      <c r="U44" s="293"/>
      <c r="V44" s="300" t="str">
        <f>IF(AND('Mapa final'!$H$64="Muy Baja",'Mapa final'!$L$64="Moderado"),CONCATENATE("R",'Mapa final'!$A$64),"")</f>
        <v/>
      </c>
      <c r="W44" s="301"/>
      <c r="X44" s="301" t="str">
        <f>IF(AND('Mapa final'!$H$70="Muy Baja",'Mapa final'!$L$70="Moderado"),CONCATENATE("R",'Mapa final'!$A$70),"")</f>
        <v/>
      </c>
      <c r="Y44" s="301"/>
      <c r="Z44" s="301" t="str">
        <f>IF(AND('Mapa final'!$H$76="Muy Baja",'Mapa final'!$L$76="Moderado"),CONCATENATE("R",'Mapa final'!$A$76),"")</f>
        <v/>
      </c>
      <c r="AA44" s="302"/>
      <c r="AB44" s="318" t="str">
        <f>IF(AND('Mapa final'!$H$64="Muy Baja",'Mapa final'!$L$64="Mayor"),CONCATENATE("R",'Mapa final'!$A$64),"")</f>
        <v/>
      </c>
      <c r="AC44" s="319"/>
      <c r="AD44" s="319" t="str">
        <f>IF(AND('Mapa final'!$H$70="Muy Baja",'Mapa final'!$L$70="Mayor"),CONCATENATE("R",'Mapa final'!$A$70),"")</f>
        <v/>
      </c>
      <c r="AE44" s="319"/>
      <c r="AF44" s="319" t="str">
        <f>IF(AND('Mapa final'!$H$76="Muy Baja",'Mapa final'!$L$76="Mayor"),CONCATENATE("R",'Mapa final'!$A$76),"")</f>
        <v/>
      </c>
      <c r="AG44" s="320"/>
      <c r="AH44" s="309" t="str">
        <f>IF(AND('Mapa final'!$H$64="Muy Baja",'Mapa final'!$L$64="Catastrófico"),CONCATENATE("R",'Mapa final'!$A$64),"")</f>
        <v/>
      </c>
      <c r="AI44" s="310"/>
      <c r="AJ44" s="310" t="str">
        <f>IF(AND('Mapa final'!$H$70="Muy Baja",'Mapa final'!$L$70="Catastrófico"),CONCATENATE("R",'Mapa final'!$A$70),"")</f>
        <v/>
      </c>
      <c r="AK44" s="310"/>
      <c r="AL44" s="310" t="str">
        <f>IF(AND('Mapa final'!$H$76="Muy Baja",'Mapa final'!$L$76="Catastrófico"),CONCATENATE("R",'Mapa final'!$A$76),"")</f>
        <v/>
      </c>
      <c r="AM44" s="311"/>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row>
    <row r="45" spans="1:80" ht="15.75" thickBot="1" x14ac:dyDescent="0.3">
      <c r="A45" s="82"/>
      <c r="B45" s="338"/>
      <c r="C45" s="338"/>
      <c r="D45" s="339"/>
      <c r="E45" s="334"/>
      <c r="F45" s="335"/>
      <c r="G45" s="335"/>
      <c r="H45" s="335"/>
      <c r="I45" s="336"/>
      <c r="J45" s="294"/>
      <c r="K45" s="295"/>
      <c r="L45" s="295"/>
      <c r="M45" s="295"/>
      <c r="N45" s="295"/>
      <c r="O45" s="296"/>
      <c r="P45" s="294"/>
      <c r="Q45" s="295"/>
      <c r="R45" s="295"/>
      <c r="S45" s="295"/>
      <c r="T45" s="295"/>
      <c r="U45" s="296"/>
      <c r="V45" s="303"/>
      <c r="W45" s="304"/>
      <c r="X45" s="304"/>
      <c r="Y45" s="304"/>
      <c r="Z45" s="304"/>
      <c r="AA45" s="305"/>
      <c r="AB45" s="321"/>
      <c r="AC45" s="322"/>
      <c r="AD45" s="322"/>
      <c r="AE45" s="322"/>
      <c r="AF45" s="322"/>
      <c r="AG45" s="323"/>
      <c r="AH45" s="312"/>
      <c r="AI45" s="313"/>
      <c r="AJ45" s="313"/>
      <c r="AK45" s="313"/>
      <c r="AL45" s="313"/>
      <c r="AM45" s="314"/>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row>
    <row r="46" spans="1:80" x14ac:dyDescent="0.25">
      <c r="A46" s="82"/>
      <c r="B46" s="82"/>
      <c r="C46" s="82"/>
      <c r="D46" s="82"/>
      <c r="E46" s="82"/>
      <c r="F46" s="82"/>
      <c r="G46" s="82"/>
      <c r="H46" s="82"/>
      <c r="I46" s="82"/>
      <c r="J46" s="328" t="s">
        <v>111</v>
      </c>
      <c r="K46" s="329"/>
      <c r="L46" s="329"/>
      <c r="M46" s="329"/>
      <c r="N46" s="329"/>
      <c r="O46" s="330"/>
      <c r="P46" s="328" t="s">
        <v>110</v>
      </c>
      <c r="Q46" s="329"/>
      <c r="R46" s="329"/>
      <c r="S46" s="329"/>
      <c r="T46" s="329"/>
      <c r="U46" s="330"/>
      <c r="V46" s="328" t="s">
        <v>109</v>
      </c>
      <c r="W46" s="329"/>
      <c r="X46" s="329"/>
      <c r="Y46" s="329"/>
      <c r="Z46" s="329"/>
      <c r="AA46" s="330"/>
      <c r="AB46" s="328" t="s">
        <v>108</v>
      </c>
      <c r="AC46" s="337"/>
      <c r="AD46" s="329"/>
      <c r="AE46" s="329"/>
      <c r="AF46" s="329"/>
      <c r="AG46" s="330"/>
      <c r="AH46" s="328" t="s">
        <v>107</v>
      </c>
      <c r="AI46" s="329"/>
      <c r="AJ46" s="329"/>
      <c r="AK46" s="329"/>
      <c r="AL46" s="329"/>
      <c r="AM46" s="330"/>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row>
    <row r="47" spans="1:80" x14ac:dyDescent="0.25">
      <c r="A47" s="82"/>
      <c r="B47" s="82"/>
      <c r="C47" s="82"/>
      <c r="D47" s="82"/>
      <c r="E47" s="82"/>
      <c r="F47" s="82"/>
      <c r="G47" s="82"/>
      <c r="H47" s="82"/>
      <c r="I47" s="82"/>
      <c r="J47" s="331"/>
      <c r="K47" s="332"/>
      <c r="L47" s="332"/>
      <c r="M47" s="332"/>
      <c r="N47" s="332"/>
      <c r="O47" s="333"/>
      <c r="P47" s="331"/>
      <c r="Q47" s="332"/>
      <c r="R47" s="332"/>
      <c r="S47" s="332"/>
      <c r="T47" s="332"/>
      <c r="U47" s="333"/>
      <c r="V47" s="331"/>
      <c r="W47" s="332"/>
      <c r="X47" s="332"/>
      <c r="Y47" s="332"/>
      <c r="Z47" s="332"/>
      <c r="AA47" s="333"/>
      <c r="AB47" s="331"/>
      <c r="AC47" s="332"/>
      <c r="AD47" s="332"/>
      <c r="AE47" s="332"/>
      <c r="AF47" s="332"/>
      <c r="AG47" s="333"/>
      <c r="AH47" s="331"/>
      <c r="AI47" s="332"/>
      <c r="AJ47" s="332"/>
      <c r="AK47" s="332"/>
      <c r="AL47" s="332"/>
      <c r="AM47" s="333"/>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row>
    <row r="48" spans="1:80" x14ac:dyDescent="0.25">
      <c r="A48" s="82"/>
      <c r="B48" s="82"/>
      <c r="C48" s="82"/>
      <c r="D48" s="82"/>
      <c r="E48" s="82"/>
      <c r="F48" s="82"/>
      <c r="G48" s="82"/>
      <c r="H48" s="82"/>
      <c r="I48" s="82"/>
      <c r="J48" s="331"/>
      <c r="K48" s="332"/>
      <c r="L48" s="332"/>
      <c r="M48" s="332"/>
      <c r="N48" s="332"/>
      <c r="O48" s="333"/>
      <c r="P48" s="331"/>
      <c r="Q48" s="332"/>
      <c r="R48" s="332"/>
      <c r="S48" s="332"/>
      <c r="T48" s="332"/>
      <c r="U48" s="333"/>
      <c r="V48" s="331"/>
      <c r="W48" s="332"/>
      <c r="X48" s="332"/>
      <c r="Y48" s="332"/>
      <c r="Z48" s="332"/>
      <c r="AA48" s="333"/>
      <c r="AB48" s="331"/>
      <c r="AC48" s="332"/>
      <c r="AD48" s="332"/>
      <c r="AE48" s="332"/>
      <c r="AF48" s="332"/>
      <c r="AG48" s="333"/>
      <c r="AH48" s="331"/>
      <c r="AI48" s="332"/>
      <c r="AJ48" s="332"/>
      <c r="AK48" s="332"/>
      <c r="AL48" s="332"/>
      <c r="AM48" s="333"/>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row>
    <row r="49" spans="1:80" x14ac:dyDescent="0.25">
      <c r="A49" s="82"/>
      <c r="B49" s="82"/>
      <c r="C49" s="82"/>
      <c r="D49" s="82"/>
      <c r="E49" s="82"/>
      <c r="F49" s="82"/>
      <c r="G49" s="82"/>
      <c r="H49" s="82"/>
      <c r="I49" s="82"/>
      <c r="J49" s="331"/>
      <c r="K49" s="332"/>
      <c r="L49" s="332"/>
      <c r="M49" s="332"/>
      <c r="N49" s="332"/>
      <c r="O49" s="333"/>
      <c r="P49" s="331"/>
      <c r="Q49" s="332"/>
      <c r="R49" s="332"/>
      <c r="S49" s="332"/>
      <c r="T49" s="332"/>
      <c r="U49" s="333"/>
      <c r="V49" s="331"/>
      <c r="W49" s="332"/>
      <c r="X49" s="332"/>
      <c r="Y49" s="332"/>
      <c r="Z49" s="332"/>
      <c r="AA49" s="333"/>
      <c r="AB49" s="331"/>
      <c r="AC49" s="332"/>
      <c r="AD49" s="332"/>
      <c r="AE49" s="332"/>
      <c r="AF49" s="332"/>
      <c r="AG49" s="333"/>
      <c r="AH49" s="331"/>
      <c r="AI49" s="332"/>
      <c r="AJ49" s="332"/>
      <c r="AK49" s="332"/>
      <c r="AL49" s="332"/>
      <c r="AM49" s="333"/>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row>
    <row r="50" spans="1:80" x14ac:dyDescent="0.25">
      <c r="A50" s="82"/>
      <c r="B50" s="82"/>
      <c r="C50" s="82"/>
      <c r="D50" s="82"/>
      <c r="E50" s="82"/>
      <c r="F50" s="82"/>
      <c r="G50" s="82"/>
      <c r="H50" s="82"/>
      <c r="I50" s="82"/>
      <c r="J50" s="331"/>
      <c r="K50" s="332"/>
      <c r="L50" s="332"/>
      <c r="M50" s="332"/>
      <c r="N50" s="332"/>
      <c r="O50" s="333"/>
      <c r="P50" s="331"/>
      <c r="Q50" s="332"/>
      <c r="R50" s="332"/>
      <c r="S50" s="332"/>
      <c r="T50" s="332"/>
      <c r="U50" s="333"/>
      <c r="V50" s="331"/>
      <c r="W50" s="332"/>
      <c r="X50" s="332"/>
      <c r="Y50" s="332"/>
      <c r="Z50" s="332"/>
      <c r="AA50" s="333"/>
      <c r="AB50" s="331"/>
      <c r="AC50" s="332"/>
      <c r="AD50" s="332"/>
      <c r="AE50" s="332"/>
      <c r="AF50" s="332"/>
      <c r="AG50" s="333"/>
      <c r="AH50" s="331"/>
      <c r="AI50" s="332"/>
      <c r="AJ50" s="332"/>
      <c r="AK50" s="332"/>
      <c r="AL50" s="332"/>
      <c r="AM50" s="333"/>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row>
    <row r="51" spans="1:80" ht="15.75" thickBot="1" x14ac:dyDescent="0.3">
      <c r="A51" s="82"/>
      <c r="B51" s="82"/>
      <c r="C51" s="82"/>
      <c r="D51" s="82"/>
      <c r="E51" s="82"/>
      <c r="F51" s="82"/>
      <c r="G51" s="82"/>
      <c r="H51" s="82"/>
      <c r="I51" s="82"/>
      <c r="J51" s="334"/>
      <c r="K51" s="335"/>
      <c r="L51" s="335"/>
      <c r="M51" s="335"/>
      <c r="N51" s="335"/>
      <c r="O51" s="336"/>
      <c r="P51" s="334"/>
      <c r="Q51" s="335"/>
      <c r="R51" s="335"/>
      <c r="S51" s="335"/>
      <c r="T51" s="335"/>
      <c r="U51" s="336"/>
      <c r="V51" s="334"/>
      <c r="W51" s="335"/>
      <c r="X51" s="335"/>
      <c r="Y51" s="335"/>
      <c r="Z51" s="335"/>
      <c r="AA51" s="336"/>
      <c r="AB51" s="334"/>
      <c r="AC51" s="335"/>
      <c r="AD51" s="335"/>
      <c r="AE51" s="335"/>
      <c r="AF51" s="335"/>
      <c r="AG51" s="336"/>
      <c r="AH51" s="334"/>
      <c r="AI51" s="335"/>
      <c r="AJ51" s="335"/>
      <c r="AK51" s="335"/>
      <c r="AL51" s="335"/>
      <c r="AM51" s="336"/>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row>
    <row r="52" spans="1:80" x14ac:dyDescent="0.25">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row>
    <row r="53" spans="1:80" ht="15" customHeight="1" x14ac:dyDescent="0.25">
      <c r="A53" s="82"/>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row>
    <row r="54" spans="1:80" ht="15" customHeight="1" x14ac:dyDescent="0.25">
      <c r="A54" s="82"/>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row>
    <row r="55" spans="1:80" x14ac:dyDescent="0.25">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row>
    <row r="56" spans="1:80" x14ac:dyDescent="0.25">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row>
    <row r="57" spans="1:80" x14ac:dyDescent="0.25">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row>
    <row r="58" spans="1:80" x14ac:dyDescent="0.25">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row>
    <row r="59" spans="1:80" x14ac:dyDescent="0.25">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row>
    <row r="60" spans="1:80" x14ac:dyDescent="0.25">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row>
    <row r="61" spans="1:80" x14ac:dyDescent="0.25">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row>
    <row r="62" spans="1:80" x14ac:dyDescent="0.25">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row>
    <row r="63" spans="1:80" x14ac:dyDescent="0.25">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row>
    <row r="64" spans="1:80" x14ac:dyDescent="0.25">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row>
    <row r="65" spans="1:80" x14ac:dyDescent="0.2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row>
    <row r="66" spans="1:80" x14ac:dyDescent="0.2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row>
    <row r="67" spans="1:80" x14ac:dyDescent="0.2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row>
    <row r="68" spans="1:80" x14ac:dyDescent="0.2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row>
    <row r="69" spans="1:80"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row>
    <row r="70" spans="1:80"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row>
    <row r="71" spans="1:80"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row>
    <row r="72" spans="1:80"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row>
    <row r="73" spans="1:80"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row>
    <row r="74" spans="1:80"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row>
    <row r="75" spans="1:80"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row>
    <row r="76" spans="1:80"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row>
    <row r="77" spans="1:80"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row>
    <row r="78" spans="1:80"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row>
    <row r="79" spans="1:80"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row>
    <row r="80" spans="1:80"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row>
    <row r="81" spans="1:63"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row>
    <row r="82" spans="1:63"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row>
    <row r="83" spans="1:63"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row>
    <row r="84" spans="1:63"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row>
    <row r="85" spans="1:63"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row>
    <row r="86" spans="1:63"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row>
    <row r="87" spans="1:63"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row>
    <row r="88" spans="1:63"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row>
    <row r="89" spans="1:63"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row>
    <row r="90" spans="1:63"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row>
    <row r="91" spans="1:63"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row>
    <row r="92" spans="1:63"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row>
    <row r="93" spans="1:63"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row>
    <row r="94" spans="1:63"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row>
    <row r="95" spans="1:63"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row>
    <row r="96" spans="1:63"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row>
    <row r="97" spans="1:63"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row>
    <row r="98" spans="1:63"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row>
    <row r="99" spans="1:63"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row>
    <row r="100" spans="1:63"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row>
    <row r="101" spans="1:63"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row>
    <row r="102" spans="1:63"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row>
    <row r="103" spans="1:63"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row>
    <row r="104" spans="1:63"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row>
    <row r="105" spans="1:63" x14ac:dyDescent="0.25">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row>
    <row r="106" spans="1:63" x14ac:dyDescent="0.2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row>
    <row r="107" spans="1:63" x14ac:dyDescent="0.25">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row>
    <row r="108" spans="1:63" x14ac:dyDescent="0.25">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row>
    <row r="109" spans="1:63" x14ac:dyDescent="0.25">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row>
    <row r="110" spans="1:63" x14ac:dyDescent="0.25">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row>
    <row r="111" spans="1:63" x14ac:dyDescent="0.25">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row>
    <row r="112" spans="1:63" x14ac:dyDescent="0.25">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row>
    <row r="113" spans="1:63" x14ac:dyDescent="0.25">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row>
    <row r="114" spans="1:63" x14ac:dyDescent="0.25">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row>
    <row r="115" spans="1:63" x14ac:dyDescent="0.25">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row>
    <row r="116" spans="1:63" x14ac:dyDescent="0.25">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row>
    <row r="117" spans="1:63" x14ac:dyDescent="0.25">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row>
    <row r="118" spans="1:63" x14ac:dyDescent="0.25">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row>
    <row r="119" spans="1:63" x14ac:dyDescent="0.25">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row>
    <row r="120" spans="1:63" x14ac:dyDescent="0.25">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row>
    <row r="121" spans="1:63" x14ac:dyDescent="0.25">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row>
    <row r="122" spans="1:63" x14ac:dyDescent="0.25">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row>
    <row r="123" spans="1:63" x14ac:dyDescent="0.25">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row>
    <row r="124" spans="1:63" x14ac:dyDescent="0.25">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row>
    <row r="125" spans="1:63" x14ac:dyDescent="0.25">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c r="BI125" s="82"/>
      <c r="BJ125" s="82"/>
      <c r="BK125" s="82"/>
    </row>
    <row r="126" spans="1:63" x14ac:dyDescent="0.25">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row>
    <row r="127" spans="1:63" x14ac:dyDescent="0.25">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row>
    <row r="128" spans="1:63" x14ac:dyDescent="0.25">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row>
    <row r="129" spans="2:63" x14ac:dyDescent="0.25">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row>
    <row r="130" spans="2:63" x14ac:dyDescent="0.25">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row>
    <row r="131" spans="2:63" x14ac:dyDescent="0.25">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row>
    <row r="132" spans="2:63" x14ac:dyDescent="0.25">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row>
    <row r="133" spans="2:63" x14ac:dyDescent="0.25">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row>
    <row r="134" spans="2:63" x14ac:dyDescent="0.25">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row>
    <row r="135" spans="2:63" x14ac:dyDescent="0.25">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row>
    <row r="136" spans="2:63" x14ac:dyDescent="0.25">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row>
    <row r="137" spans="2:63" x14ac:dyDescent="0.25">
      <c r="B137" s="82"/>
      <c r="C137" s="82"/>
      <c r="D137" s="82"/>
      <c r="E137" s="82"/>
      <c r="F137" s="82"/>
      <c r="G137" s="82"/>
      <c r="H137" s="82"/>
      <c r="I137" s="82"/>
    </row>
    <row r="138" spans="2:63" x14ac:dyDescent="0.25">
      <c r="B138" s="82"/>
      <c r="C138" s="82"/>
      <c r="D138" s="82"/>
      <c r="E138" s="82"/>
      <c r="F138" s="82"/>
      <c r="G138" s="82"/>
      <c r="H138" s="82"/>
      <c r="I138" s="82"/>
    </row>
    <row r="139" spans="2:63" x14ac:dyDescent="0.25">
      <c r="B139" s="82"/>
      <c r="C139" s="82"/>
      <c r="D139" s="82"/>
      <c r="E139" s="82"/>
      <c r="F139" s="82"/>
      <c r="G139" s="82"/>
      <c r="H139" s="82"/>
      <c r="I139" s="82"/>
    </row>
    <row r="140" spans="2:63" x14ac:dyDescent="0.25">
      <c r="B140" s="82"/>
      <c r="C140" s="82"/>
      <c r="D140" s="82"/>
      <c r="E140" s="82"/>
      <c r="F140" s="82"/>
      <c r="G140" s="82"/>
      <c r="H140" s="82"/>
      <c r="I140" s="82"/>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topLeftCell="A14" zoomScale="50" zoomScaleNormal="50" workbookViewId="0">
      <selection activeCell="J6" sqref="J6"/>
    </sheetView>
  </sheetViews>
  <sheetFormatPr baseColWidth="10" defaultRowHeight="15" x14ac:dyDescent="0.25"/>
  <cols>
    <col min="2" max="18" width="5.5703125" customWidth="1"/>
    <col min="19" max="19" width="8.42578125" customWidth="1"/>
    <col min="20" max="23" width="5.5703125" customWidth="1"/>
    <col min="24" max="24" width="8.5703125" customWidth="1"/>
    <col min="25" max="26" width="5.5703125" customWidth="1"/>
    <col min="27" max="27" width="10.5703125" customWidth="1"/>
    <col min="28" max="28" width="5.5703125" customWidth="1"/>
    <col min="29" max="29" width="7.42578125" customWidth="1"/>
    <col min="30" max="33" width="5.5703125" customWidth="1"/>
    <col min="34" max="34" width="8.5703125" customWidth="1"/>
    <col min="35" max="39" width="5.5703125" customWidth="1"/>
    <col min="41" max="46" width="5.5703125" customWidth="1"/>
  </cols>
  <sheetData>
    <row r="1" spans="1:91" x14ac:dyDescent="0.2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row>
    <row r="2" spans="1:91" ht="18" customHeight="1" x14ac:dyDescent="0.25">
      <c r="A2" s="82"/>
      <c r="B2" s="405" t="s">
        <v>158</v>
      </c>
      <c r="C2" s="406"/>
      <c r="D2" s="406"/>
      <c r="E2" s="406"/>
      <c r="F2" s="406"/>
      <c r="G2" s="406"/>
      <c r="H2" s="406"/>
      <c r="I2" s="406"/>
      <c r="J2" s="327" t="s">
        <v>2</v>
      </c>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row>
    <row r="3" spans="1:91" ht="18.75" customHeight="1" x14ac:dyDescent="0.25">
      <c r="A3" s="82"/>
      <c r="B3" s="406"/>
      <c r="C3" s="406"/>
      <c r="D3" s="406"/>
      <c r="E3" s="406"/>
      <c r="F3" s="406"/>
      <c r="G3" s="406"/>
      <c r="H3" s="406"/>
      <c r="I3" s="406"/>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row>
    <row r="4" spans="1:91" ht="15" customHeight="1" x14ac:dyDescent="0.25">
      <c r="A4" s="82"/>
      <c r="B4" s="406"/>
      <c r="C4" s="406"/>
      <c r="D4" s="406"/>
      <c r="E4" s="406"/>
      <c r="F4" s="406"/>
      <c r="G4" s="406"/>
      <c r="H4" s="406"/>
      <c r="I4" s="406"/>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row>
    <row r="5" spans="1:91" ht="15.75" thickBot="1" x14ac:dyDescent="0.3">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row>
    <row r="6" spans="1:91" ht="15" customHeight="1" x14ac:dyDescent="0.25">
      <c r="A6" s="82"/>
      <c r="B6" s="338" t="s">
        <v>4</v>
      </c>
      <c r="C6" s="338"/>
      <c r="D6" s="339"/>
      <c r="E6" s="376" t="s">
        <v>115</v>
      </c>
      <c r="F6" s="377"/>
      <c r="G6" s="377"/>
      <c r="H6" s="377"/>
      <c r="I6" s="378"/>
      <c r="J6" s="45" t="str">
        <f>IF(AND('Mapa final'!$Y$10="Muy Alta",'Mapa final'!$AA$10="Leve"),CONCATENATE("R1C",'Mapa final'!$O$10),"")</f>
        <v/>
      </c>
      <c r="K6" s="46" t="str">
        <f>IF(AND('Mapa final'!$Y$11="Muy Alta",'Mapa final'!$AA$11="Leve"),CONCATENATE("R1C",'Mapa final'!$O$11),"")</f>
        <v/>
      </c>
      <c r="L6" s="46" t="str">
        <f>IF(AND('Mapa final'!$Y$12="Muy Alta",'Mapa final'!$AA$12="Leve"),CONCATENATE("R1C",'Mapa final'!$O$12),"")</f>
        <v/>
      </c>
      <c r="M6" s="46" t="str">
        <f>IF(AND('Mapa final'!$Y$13="Muy Alta",'Mapa final'!$AA$13="Leve"),CONCATENATE("R1C",'Mapa final'!$O$13),"")</f>
        <v/>
      </c>
      <c r="N6" s="46" t="str">
        <f>IF(AND('Mapa final'!$Y$14="Muy Alta",'Mapa final'!$AA$14="Leve"),CONCATENATE("R1C",'Mapa final'!$O$14),"")</f>
        <v/>
      </c>
      <c r="O6" s="47" t="str">
        <f>IF(AND('Mapa final'!$Y$15="Muy Alta",'Mapa final'!$AA$15="Leve"),CONCATENATE("R1C",'Mapa final'!$O$15),"")</f>
        <v/>
      </c>
      <c r="P6" s="45" t="str">
        <f>IF(AND('Mapa final'!$Y$10="Muy Alta",'Mapa final'!$AA$10="Menor"),CONCATENATE("R1C",'Mapa final'!$O$10),"")</f>
        <v/>
      </c>
      <c r="Q6" s="46" t="str">
        <f>IF(AND('Mapa final'!$Y$11="Muy Alta",'Mapa final'!$AA$11="Menor"),CONCATENATE("R1C",'Mapa final'!$O$11),"")</f>
        <v/>
      </c>
      <c r="R6" s="46" t="str">
        <f>IF(AND('Mapa final'!$Y$12="Muy Alta",'Mapa final'!$AA$12="Menor"),CONCATENATE("R1C",'Mapa final'!$O$12),"")</f>
        <v/>
      </c>
      <c r="S6" s="46" t="str">
        <f>IF(AND('Mapa final'!$Y$13="Muy Alta",'Mapa final'!$AA$13="Menor"),CONCATENATE("R1C",'Mapa final'!$O$13),"")</f>
        <v/>
      </c>
      <c r="T6" s="46" t="str">
        <f>IF(AND('Mapa final'!$Y$14="Muy Alta",'Mapa final'!$AA$14="Menor"),CONCATENATE("R1C",'Mapa final'!$O$14),"")</f>
        <v/>
      </c>
      <c r="U6" s="47" t="str">
        <f>IF(AND('Mapa final'!$Y$15="Muy Alta",'Mapa final'!$AA$15="Menor"),CONCATENATE("R1C",'Mapa final'!$O$15),"")</f>
        <v/>
      </c>
      <c r="V6" s="45" t="str">
        <f>IF(AND('Mapa final'!$Y$10="Muy Alta",'Mapa final'!$AA$10="Moderado"),CONCATENATE("R1C",'Mapa final'!$O$10),"")</f>
        <v/>
      </c>
      <c r="W6" s="46" t="str">
        <f>IF(AND('Mapa final'!$Y$11="Muy Alta",'Mapa final'!$AA$11="Moderado"),CONCATENATE("R1C",'Mapa final'!$O$11),"")</f>
        <v/>
      </c>
      <c r="X6" s="46" t="str">
        <f>IF(AND('Mapa final'!$Y$12="Muy Alta",'Mapa final'!$AA$12="Moderado"),CONCATENATE("R1C",'Mapa final'!$O$12),"")</f>
        <v/>
      </c>
      <c r="Y6" s="46" t="str">
        <f>IF(AND('Mapa final'!$Y$13="Muy Alta",'Mapa final'!$AA$13="Moderado"),CONCATENATE("R1C",'Mapa final'!$O$13),"")</f>
        <v/>
      </c>
      <c r="Z6" s="46" t="str">
        <f>IF(AND('Mapa final'!$Y$14="Muy Alta",'Mapa final'!$AA$14="Moderado"),CONCATENATE("R1C",'Mapa final'!$O$14),"")</f>
        <v/>
      </c>
      <c r="AA6" s="47" t="str">
        <f>IF(AND('Mapa final'!$Y$15="Muy Alta",'Mapa final'!$AA$15="Moderado"),CONCATENATE("R1C",'Mapa final'!$O$15),"")</f>
        <v/>
      </c>
      <c r="AB6" s="45" t="str">
        <f>IF(AND('Mapa final'!$Y$10="Muy Alta",'Mapa final'!$AA$10="Mayor"),CONCATENATE("R1C",'Mapa final'!$O$10),"")</f>
        <v/>
      </c>
      <c r="AC6" s="46" t="str">
        <f>IF(AND('Mapa final'!$Y$11="Muy Alta",'Mapa final'!$AA$11="Mayor"),CONCATENATE("R1C",'Mapa final'!$O$11),"")</f>
        <v/>
      </c>
      <c r="AD6" s="46" t="str">
        <f>IF(AND('Mapa final'!$Y$12="Muy Alta",'Mapa final'!$AA$12="Mayor"),CONCATENATE("R1C",'Mapa final'!$O$12),"")</f>
        <v/>
      </c>
      <c r="AE6" s="46" t="str">
        <f>IF(AND('Mapa final'!$Y$13="Muy Alta",'Mapa final'!$AA$13="Mayor"),CONCATENATE("R1C",'Mapa final'!$O$13),"")</f>
        <v/>
      </c>
      <c r="AF6" s="46" t="str">
        <f>IF(AND('Mapa final'!$Y$14="Muy Alta",'Mapa final'!$AA$14="Mayor"),CONCATENATE("R1C",'Mapa final'!$O$14),"")</f>
        <v/>
      </c>
      <c r="AG6" s="47" t="str">
        <f>IF(AND('Mapa final'!$Y$15="Muy Alta",'Mapa final'!$AA$15="Mayor"),CONCATENATE("R1C",'Mapa final'!$O$15),"")</f>
        <v/>
      </c>
      <c r="AH6" s="48" t="str">
        <f>IF(AND('Mapa final'!$Y$10="Muy Alta",'Mapa final'!$AA$10="Catastrófico"),CONCATENATE("R1C",'Mapa final'!$O$10),"")</f>
        <v/>
      </c>
      <c r="AI6" s="49" t="str">
        <f>IF(AND('Mapa final'!$Y$11="Muy Alta",'Mapa final'!$AA$11="Catastrófico"),CONCATENATE("R1C",'Mapa final'!$O$11),"")</f>
        <v/>
      </c>
      <c r="AJ6" s="49" t="str">
        <f>IF(AND('Mapa final'!$Y$12="Muy Alta",'Mapa final'!$AA$12="Catastrófico"),CONCATENATE("R1C",'Mapa final'!$O$12),"")</f>
        <v/>
      </c>
      <c r="AK6" s="49" t="str">
        <f>IF(AND('Mapa final'!$Y$13="Muy Alta",'Mapa final'!$AA$13="Catastrófico"),CONCATENATE("R1C",'Mapa final'!$O$13),"")</f>
        <v/>
      </c>
      <c r="AL6" s="49" t="str">
        <f>IF(AND('Mapa final'!$Y$14="Muy Alta",'Mapa final'!$AA$14="Catastrófico"),CONCATENATE("R1C",'Mapa final'!$O$14),"")</f>
        <v/>
      </c>
      <c r="AM6" s="50" t="str">
        <f>IF(AND('Mapa final'!$Y$15="Muy Alta",'Mapa final'!$AA$15="Catastrófico"),CONCATENATE("R1C",'Mapa final'!$O$15),"")</f>
        <v/>
      </c>
      <c r="AN6" s="82"/>
      <c r="AO6" s="396" t="s">
        <v>78</v>
      </c>
      <c r="AP6" s="397"/>
      <c r="AQ6" s="397"/>
      <c r="AR6" s="397"/>
      <c r="AS6" s="397"/>
      <c r="AT6" s="398"/>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row>
    <row r="7" spans="1:91" ht="15" customHeight="1" x14ac:dyDescent="0.25">
      <c r="A7" s="82"/>
      <c r="B7" s="338"/>
      <c r="C7" s="338"/>
      <c r="D7" s="339"/>
      <c r="E7" s="379"/>
      <c r="F7" s="380"/>
      <c r="G7" s="380"/>
      <c r="H7" s="380"/>
      <c r="I7" s="381"/>
      <c r="J7" s="51" t="str">
        <f>IF(AND('Mapa final'!$Y$16="Muy Alta",'Mapa final'!$AA$16="Leve"),CONCATENATE("R2C",'Mapa final'!$O$16),"")</f>
        <v/>
      </c>
      <c r="K7" s="52" t="str">
        <f>IF(AND('Mapa final'!$Y$17="Muy Alta",'Mapa final'!$AA$17="Leve"),CONCATENATE("R2C",'Mapa final'!$O$17),"")</f>
        <v/>
      </c>
      <c r="L7" s="52" t="str">
        <f>IF(AND('Mapa final'!$Y$18="Muy Alta",'Mapa final'!$AA$18="Leve"),CONCATENATE("R2C",'Mapa final'!$O$18),"")</f>
        <v/>
      </c>
      <c r="M7" s="52" t="str">
        <f>IF(AND('Mapa final'!$Y$19="Muy Alta",'Mapa final'!$AA$19="Leve"),CONCATENATE("R2C",'Mapa final'!$O$19),"")</f>
        <v/>
      </c>
      <c r="N7" s="52" t="str">
        <f>IF(AND('Mapa final'!$Y$20="Muy Alta",'Mapa final'!$AA$20="Leve"),CONCATENATE("R2C",'Mapa final'!$O$20),"")</f>
        <v/>
      </c>
      <c r="O7" s="53" t="str">
        <f>IF(AND('Mapa final'!$Y$21="Muy Alta",'Mapa final'!$AA$21="Leve"),CONCATENATE("R2C",'Mapa final'!$O$21),"")</f>
        <v/>
      </c>
      <c r="P7" s="51" t="str">
        <f>IF(AND('Mapa final'!$Y$16="Muy Alta",'Mapa final'!$AA$16="Menor"),CONCATENATE("R2C",'Mapa final'!$O$16),"")</f>
        <v/>
      </c>
      <c r="Q7" s="52" t="str">
        <f>IF(AND('Mapa final'!$Y$17="Muy Alta",'Mapa final'!$AA$17="Menor"),CONCATENATE("R2C",'Mapa final'!$O$17),"")</f>
        <v/>
      </c>
      <c r="R7" s="52" t="str">
        <f>IF(AND('Mapa final'!$Y$18="Muy Alta",'Mapa final'!$AA$18="Menor"),CONCATENATE("R2C",'Mapa final'!$O$18),"")</f>
        <v/>
      </c>
      <c r="S7" s="52" t="str">
        <f>IF(AND('Mapa final'!$Y$19="Muy Alta",'Mapa final'!$AA$19="Menor"),CONCATENATE("R2C",'Mapa final'!$O$19),"")</f>
        <v/>
      </c>
      <c r="T7" s="52" t="str">
        <f>IF(AND('Mapa final'!$Y$20="Muy Alta",'Mapa final'!$AA$20="Menor"),CONCATENATE("R2C",'Mapa final'!$O$20),"")</f>
        <v/>
      </c>
      <c r="U7" s="53" t="str">
        <f>IF(AND('Mapa final'!$Y$21="Muy Alta",'Mapa final'!$AA$21="Menor"),CONCATENATE("R2C",'Mapa final'!$O$21),"")</f>
        <v/>
      </c>
      <c r="V7" s="51" t="str">
        <f>IF(AND('Mapa final'!$Y$16="Muy Alta",'Mapa final'!$AA$16="Moderado"),CONCATENATE("R2C",'Mapa final'!$O$16),"")</f>
        <v/>
      </c>
      <c r="W7" s="52" t="str">
        <f>IF(AND('Mapa final'!$Y$17="Muy Alta",'Mapa final'!$AA$17="Moderado"),CONCATENATE("R2C",'Mapa final'!$O$17),"")</f>
        <v/>
      </c>
      <c r="X7" s="52" t="str">
        <f>IF(AND('Mapa final'!$Y$18="Muy Alta",'Mapa final'!$AA$18="Moderado"),CONCATENATE("R2C",'Mapa final'!$O$18),"")</f>
        <v/>
      </c>
      <c r="Y7" s="52" t="str">
        <f>IF(AND('Mapa final'!$Y$19="Muy Alta",'Mapa final'!$AA$19="Moderado"),CONCATENATE("R2C",'Mapa final'!$O$19),"")</f>
        <v/>
      </c>
      <c r="Z7" s="52" t="str">
        <f>IF(AND('Mapa final'!$Y$20="Muy Alta",'Mapa final'!$AA$20="Moderado"),CONCATENATE("R2C",'Mapa final'!$O$20),"")</f>
        <v/>
      </c>
      <c r="AA7" s="53" t="str">
        <f>IF(AND('Mapa final'!$Y$21="Muy Alta",'Mapa final'!$AA$21="Moderado"),CONCATENATE("R2C",'Mapa final'!$O$21),"")</f>
        <v/>
      </c>
      <c r="AB7" s="51" t="str">
        <f>IF(AND('Mapa final'!$Y$16="Muy Alta",'Mapa final'!$AA$16="Mayor"),CONCATENATE("R2C",'Mapa final'!$O$16),"")</f>
        <v/>
      </c>
      <c r="AC7" s="52" t="str">
        <f>IF(AND('Mapa final'!$Y$17="Muy Alta",'Mapa final'!$AA$17="Mayor"),CONCATENATE("R2C",'Mapa final'!$O$17),"")</f>
        <v/>
      </c>
      <c r="AD7" s="52" t="str">
        <f>IF(AND('Mapa final'!$Y$18="Muy Alta",'Mapa final'!$AA$18="Mayor"),CONCATENATE("R2C",'Mapa final'!$O$18),"")</f>
        <v/>
      </c>
      <c r="AE7" s="52" t="str">
        <f>IF(AND('Mapa final'!$Y$19="Muy Alta",'Mapa final'!$AA$19="Mayor"),CONCATENATE("R2C",'Mapa final'!$O$19),"")</f>
        <v/>
      </c>
      <c r="AF7" s="52" t="str">
        <f>IF(AND('Mapa final'!$Y$20="Muy Alta",'Mapa final'!$AA$20="Mayor"),CONCATENATE("R2C",'Mapa final'!$O$20),"")</f>
        <v/>
      </c>
      <c r="AG7" s="53" t="str">
        <f>IF(AND('Mapa final'!$Y$21="Muy Alta",'Mapa final'!$AA$21="Mayor"),CONCATENATE("R2C",'Mapa final'!$O$21),"")</f>
        <v/>
      </c>
      <c r="AH7" s="54" t="str">
        <f>IF(AND('Mapa final'!$Y$16="Muy Alta",'Mapa final'!$AA$16="Catastrófico"),CONCATENATE("R2C",'Mapa final'!$O$16),"")</f>
        <v/>
      </c>
      <c r="AI7" s="55" t="str">
        <f>IF(AND('Mapa final'!$Y$17="Muy Alta",'Mapa final'!$AA$17="Catastrófico"),CONCATENATE("R2C",'Mapa final'!$O$17),"")</f>
        <v/>
      </c>
      <c r="AJ7" s="55" t="str">
        <f>IF(AND('Mapa final'!$Y$18="Muy Alta",'Mapa final'!$AA$18="Catastrófico"),CONCATENATE("R2C",'Mapa final'!$O$18),"")</f>
        <v/>
      </c>
      <c r="AK7" s="55" t="str">
        <f>IF(AND('Mapa final'!$Y$19="Muy Alta",'Mapa final'!$AA$19="Catastrófico"),CONCATENATE("R2C",'Mapa final'!$O$19),"")</f>
        <v/>
      </c>
      <c r="AL7" s="55" t="str">
        <f>IF(AND('Mapa final'!$Y$20="Muy Alta",'Mapa final'!$AA$20="Catastrófico"),CONCATENATE("R2C",'Mapa final'!$O$20),"")</f>
        <v/>
      </c>
      <c r="AM7" s="56" t="str">
        <f>IF(AND('Mapa final'!$Y$21="Muy Alta",'Mapa final'!$AA$21="Catastrófico"),CONCATENATE("R2C",'Mapa final'!$O$21),"")</f>
        <v/>
      </c>
      <c r="AN7" s="82"/>
      <c r="AO7" s="399"/>
      <c r="AP7" s="400"/>
      <c r="AQ7" s="400"/>
      <c r="AR7" s="400"/>
      <c r="AS7" s="400"/>
      <c r="AT7" s="401"/>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row>
    <row r="8" spans="1:91" ht="15" customHeight="1" x14ac:dyDescent="0.25">
      <c r="A8" s="82"/>
      <c r="B8" s="338"/>
      <c r="C8" s="338"/>
      <c r="D8" s="339"/>
      <c r="E8" s="379"/>
      <c r="F8" s="380"/>
      <c r="G8" s="380"/>
      <c r="H8" s="380"/>
      <c r="I8" s="381"/>
      <c r="J8" s="51" t="str">
        <f>IF(AND('Mapa final'!$Y$22="Muy Alta",'Mapa final'!$AA$22="Leve"),CONCATENATE("R3C",'Mapa final'!$O$22),"")</f>
        <v/>
      </c>
      <c r="K8" s="52" t="str">
        <f>IF(AND('Mapa final'!$Y$23="Muy Alta",'Mapa final'!$AA$23="Leve"),CONCATENATE("R3C",'Mapa final'!$O$23),"")</f>
        <v/>
      </c>
      <c r="L8" s="52" t="str">
        <f>IF(AND('Mapa final'!$Y$24="Muy Alta",'Mapa final'!$AA$24="Leve"),CONCATENATE("R3C",'Mapa final'!$O$24),"")</f>
        <v/>
      </c>
      <c r="M8" s="52" t="str">
        <f>IF(AND('Mapa final'!$Y$25="Muy Alta",'Mapa final'!$AA$25="Leve"),CONCATENATE("R3C",'Mapa final'!$O$25),"")</f>
        <v/>
      </c>
      <c r="N8" s="52" t="str">
        <f>IF(AND('Mapa final'!$Y$26="Muy Alta",'Mapa final'!$AA$26="Leve"),CONCATENATE("R3C",'Mapa final'!$O$26),"")</f>
        <v/>
      </c>
      <c r="O8" s="53" t="str">
        <f>IF(AND('Mapa final'!$Y$27="Muy Alta",'Mapa final'!$AA$27="Leve"),CONCATENATE("R3C",'Mapa final'!$O$27),"")</f>
        <v/>
      </c>
      <c r="P8" s="51" t="str">
        <f>IF(AND('Mapa final'!$Y$22="Muy Alta",'Mapa final'!$AA$22="Menor"),CONCATENATE("R3C",'Mapa final'!$O$22),"")</f>
        <v/>
      </c>
      <c r="Q8" s="52" t="str">
        <f>IF(AND('Mapa final'!$Y$23="Muy Alta",'Mapa final'!$AA$23="Menor"),CONCATENATE("R3C",'Mapa final'!$O$23),"")</f>
        <v/>
      </c>
      <c r="R8" s="52" t="str">
        <f>IF(AND('Mapa final'!$Y$24="Muy Alta",'Mapa final'!$AA$24="Menor"),CONCATENATE("R3C",'Mapa final'!$O$24),"")</f>
        <v/>
      </c>
      <c r="S8" s="52" t="str">
        <f>IF(AND('Mapa final'!$Y$25="Muy Alta",'Mapa final'!$AA$25="Menor"),CONCATENATE("R3C",'Mapa final'!$O$25),"")</f>
        <v/>
      </c>
      <c r="T8" s="52" t="str">
        <f>IF(AND('Mapa final'!$Y$26="Muy Alta",'Mapa final'!$AA$26="Menor"),CONCATENATE("R3C",'Mapa final'!$O$26),"")</f>
        <v/>
      </c>
      <c r="U8" s="53" t="str">
        <f>IF(AND('Mapa final'!$Y$27="Muy Alta",'Mapa final'!$AA$27="Menor"),CONCATENATE("R3C",'Mapa final'!$O$27),"")</f>
        <v/>
      </c>
      <c r="V8" s="51" t="str">
        <f>IF(AND('Mapa final'!$Y$22="Muy Alta",'Mapa final'!$AA$22="Moderado"),CONCATENATE("R3C",'Mapa final'!$O$22),"")</f>
        <v/>
      </c>
      <c r="W8" s="52" t="str">
        <f>IF(AND('Mapa final'!$Y$23="Muy Alta",'Mapa final'!$AA$23="Moderado"),CONCATENATE("R3C",'Mapa final'!$O$23),"")</f>
        <v/>
      </c>
      <c r="X8" s="52" t="str">
        <f>IF(AND('Mapa final'!$Y$24="Muy Alta",'Mapa final'!$AA$24="Moderado"),CONCATENATE("R3C",'Mapa final'!$O$24),"")</f>
        <v/>
      </c>
      <c r="Y8" s="52" t="str">
        <f>IF(AND('Mapa final'!$Y$25="Muy Alta",'Mapa final'!$AA$25="Moderado"),CONCATENATE("R3C",'Mapa final'!$O$25),"")</f>
        <v/>
      </c>
      <c r="Z8" s="52" t="str">
        <f>IF(AND('Mapa final'!$Y$26="Muy Alta",'Mapa final'!$AA$26="Moderado"),CONCATENATE("R3C",'Mapa final'!$O$26),"")</f>
        <v/>
      </c>
      <c r="AA8" s="53" t="str">
        <f>IF(AND('Mapa final'!$Y$27="Muy Alta",'Mapa final'!$AA$27="Moderado"),CONCATENATE("R3C",'Mapa final'!$O$27),"")</f>
        <v/>
      </c>
      <c r="AB8" s="51" t="str">
        <f>IF(AND('Mapa final'!$Y$22="Muy Alta",'Mapa final'!$AA$22="Mayor"),CONCATENATE("R3C",'Mapa final'!$O$22),"")</f>
        <v/>
      </c>
      <c r="AC8" s="52" t="str">
        <f>IF(AND('Mapa final'!$Y$23="Muy Alta",'Mapa final'!$AA$23="Mayor"),CONCATENATE("R3C",'Mapa final'!$O$23),"")</f>
        <v/>
      </c>
      <c r="AD8" s="52" t="str">
        <f>IF(AND('Mapa final'!$Y$24="Muy Alta",'Mapa final'!$AA$24="Mayor"),CONCATENATE("R3C",'Mapa final'!$O$24),"")</f>
        <v/>
      </c>
      <c r="AE8" s="52" t="str">
        <f>IF(AND('Mapa final'!$Y$25="Muy Alta",'Mapa final'!$AA$25="Mayor"),CONCATENATE("R3C",'Mapa final'!$O$25),"")</f>
        <v/>
      </c>
      <c r="AF8" s="52" t="str">
        <f>IF(AND('Mapa final'!$Y$26="Muy Alta",'Mapa final'!$AA$26="Mayor"),CONCATENATE("R3C",'Mapa final'!$O$26),"")</f>
        <v/>
      </c>
      <c r="AG8" s="53" t="str">
        <f>IF(AND('Mapa final'!$Y$27="Muy Alta",'Mapa final'!$AA$27="Mayor"),CONCATENATE("R3C",'Mapa final'!$O$27),"")</f>
        <v/>
      </c>
      <c r="AH8" s="54" t="str">
        <f>IF(AND('Mapa final'!$Y$22="Muy Alta",'Mapa final'!$AA$22="Catastrófico"),CONCATENATE("R3C",'Mapa final'!$O$22),"")</f>
        <v/>
      </c>
      <c r="AI8" s="55" t="str">
        <f>IF(AND('Mapa final'!$Y$23="Muy Alta",'Mapa final'!$AA$23="Catastrófico"),CONCATENATE("R3C",'Mapa final'!$O$23),"")</f>
        <v/>
      </c>
      <c r="AJ8" s="55" t="str">
        <f>IF(AND('Mapa final'!$Y$24="Muy Alta",'Mapa final'!$AA$24="Catastrófico"),CONCATENATE("R3C",'Mapa final'!$O$24),"")</f>
        <v/>
      </c>
      <c r="AK8" s="55" t="str">
        <f>IF(AND('Mapa final'!$Y$25="Muy Alta",'Mapa final'!$AA$25="Catastrófico"),CONCATENATE("R3C",'Mapa final'!$O$25),"")</f>
        <v/>
      </c>
      <c r="AL8" s="55" t="str">
        <f>IF(AND('Mapa final'!$Y$26="Muy Alta",'Mapa final'!$AA$26="Catastrófico"),CONCATENATE("R3C",'Mapa final'!$O$26),"")</f>
        <v/>
      </c>
      <c r="AM8" s="56" t="str">
        <f>IF(AND('Mapa final'!$Y$27="Muy Alta",'Mapa final'!$AA$27="Catastrófico"),CONCATENATE("R3C",'Mapa final'!$O$27),"")</f>
        <v/>
      </c>
      <c r="AN8" s="82"/>
      <c r="AO8" s="399"/>
      <c r="AP8" s="400"/>
      <c r="AQ8" s="400"/>
      <c r="AR8" s="400"/>
      <c r="AS8" s="400"/>
      <c r="AT8" s="401"/>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row>
    <row r="9" spans="1:91" ht="15" customHeight="1" x14ac:dyDescent="0.25">
      <c r="A9" s="82"/>
      <c r="B9" s="338"/>
      <c r="C9" s="338"/>
      <c r="D9" s="339"/>
      <c r="E9" s="379"/>
      <c r="F9" s="380"/>
      <c r="G9" s="380"/>
      <c r="H9" s="380"/>
      <c r="I9" s="381"/>
      <c r="J9" s="51" t="str">
        <f>IF(AND('Mapa final'!$Y$28="Muy Alta",'Mapa final'!$AA$28="Leve"),CONCATENATE("R4C",'Mapa final'!$O$28),"")</f>
        <v/>
      </c>
      <c r="K9" s="52" t="str">
        <f>IF(AND('Mapa final'!$Y$29="Muy Alta",'Mapa final'!$AA$29="Leve"),CONCATENATE("R4C",'Mapa final'!$O$29),"")</f>
        <v/>
      </c>
      <c r="L9" s="52" t="str">
        <f>IF(AND('Mapa final'!$Y$30="Muy Alta",'Mapa final'!$AA$30="Leve"),CONCATENATE("R4C",'Mapa final'!$O$30),"")</f>
        <v/>
      </c>
      <c r="M9" s="52" t="str">
        <f>IF(AND('Mapa final'!$Y$31="Muy Alta",'Mapa final'!$AA$31="Leve"),CONCATENATE("R4C",'Mapa final'!$O$31),"")</f>
        <v/>
      </c>
      <c r="N9" s="52" t="str">
        <f>IF(AND('Mapa final'!$Y$32="Muy Alta",'Mapa final'!$AA$32="Leve"),CONCATENATE("R4C",'Mapa final'!$O$32),"")</f>
        <v/>
      </c>
      <c r="O9" s="53" t="str">
        <f>IF(AND('Mapa final'!$Y$33="Muy Alta",'Mapa final'!$AA$33="Leve"),CONCATENATE("R4C",'Mapa final'!$O$33),"")</f>
        <v/>
      </c>
      <c r="P9" s="51" t="str">
        <f>IF(AND('Mapa final'!$Y$28="Muy Alta",'Mapa final'!$AA$28="Menor"),CONCATENATE("R4C",'Mapa final'!$O$28),"")</f>
        <v/>
      </c>
      <c r="Q9" s="52" t="str">
        <f>IF(AND('Mapa final'!$Y$29="Muy Alta",'Mapa final'!$AA$29="Menor"),CONCATENATE("R4C",'Mapa final'!$O$29),"")</f>
        <v/>
      </c>
      <c r="R9" s="52" t="str">
        <f>IF(AND('Mapa final'!$Y$30="Muy Alta",'Mapa final'!$AA$30="Menor"),CONCATENATE("R4C",'Mapa final'!$O$30),"")</f>
        <v/>
      </c>
      <c r="S9" s="52" t="str">
        <f>IF(AND('Mapa final'!$Y$31="Muy Alta",'Mapa final'!$AA$31="Menor"),CONCATENATE("R4C",'Mapa final'!$O$31),"")</f>
        <v/>
      </c>
      <c r="T9" s="52" t="str">
        <f>IF(AND('Mapa final'!$Y$32="Muy Alta",'Mapa final'!$AA$32="Menor"),CONCATENATE("R4C",'Mapa final'!$O$32),"")</f>
        <v/>
      </c>
      <c r="U9" s="53" t="str">
        <f>IF(AND('Mapa final'!$Y$33="Muy Alta",'Mapa final'!$AA$33="Menor"),CONCATENATE("R4C",'Mapa final'!$O$33),"")</f>
        <v/>
      </c>
      <c r="V9" s="51" t="str">
        <f>IF(AND('Mapa final'!$Y$28="Muy Alta",'Mapa final'!$AA$28="Moderado"),CONCATENATE("R4C",'Mapa final'!$O$28),"")</f>
        <v/>
      </c>
      <c r="W9" s="52" t="str">
        <f>IF(AND('Mapa final'!$Y$29="Muy Alta",'Mapa final'!$AA$29="Moderado"),CONCATENATE("R4C",'Mapa final'!$O$29),"")</f>
        <v/>
      </c>
      <c r="X9" s="52" t="str">
        <f>IF(AND('Mapa final'!$Y$30="Muy Alta",'Mapa final'!$AA$30="Moderado"),CONCATENATE("R4C",'Mapa final'!$O$30),"")</f>
        <v/>
      </c>
      <c r="Y9" s="52" t="str">
        <f>IF(AND('Mapa final'!$Y$31="Muy Alta",'Mapa final'!$AA$31="Moderado"),CONCATENATE("R4C",'Mapa final'!$O$31),"")</f>
        <v/>
      </c>
      <c r="Z9" s="52" t="str">
        <f>IF(AND('Mapa final'!$Y$32="Muy Alta",'Mapa final'!$AA$32="Moderado"),CONCATENATE("R4C",'Mapa final'!$O$32),"")</f>
        <v/>
      </c>
      <c r="AA9" s="53" t="str">
        <f>IF(AND('Mapa final'!$Y$33="Muy Alta",'Mapa final'!$AA$33="Moderado"),CONCATENATE("R4C",'Mapa final'!$O$33),"")</f>
        <v/>
      </c>
      <c r="AB9" s="51" t="str">
        <f>IF(AND('Mapa final'!$Y$28="Muy Alta",'Mapa final'!$AA$28="Mayor"),CONCATENATE("R4C",'Mapa final'!$O$28),"")</f>
        <v/>
      </c>
      <c r="AC9" s="52" t="str">
        <f>IF(AND('Mapa final'!$Y$29="Muy Alta",'Mapa final'!$AA$29="Mayor"),CONCATENATE("R4C",'Mapa final'!$O$29),"")</f>
        <v/>
      </c>
      <c r="AD9" s="52" t="str">
        <f>IF(AND('Mapa final'!$Y$30="Muy Alta",'Mapa final'!$AA$30="Mayor"),CONCATENATE("R4C",'Mapa final'!$O$30),"")</f>
        <v/>
      </c>
      <c r="AE9" s="52" t="str">
        <f>IF(AND('Mapa final'!$Y$31="Muy Alta",'Mapa final'!$AA$31="Mayor"),CONCATENATE("R4C",'Mapa final'!$O$31),"")</f>
        <v/>
      </c>
      <c r="AF9" s="52" t="str">
        <f>IF(AND('Mapa final'!$Y$32="Muy Alta",'Mapa final'!$AA$32="Mayor"),CONCATENATE("R4C",'Mapa final'!$O$32),"")</f>
        <v/>
      </c>
      <c r="AG9" s="53" t="str">
        <f>IF(AND('Mapa final'!$Y$33="Muy Alta",'Mapa final'!$AA$33="Mayor"),CONCATENATE("R4C",'Mapa final'!$O$33),"")</f>
        <v/>
      </c>
      <c r="AH9" s="54" t="str">
        <f>IF(AND('Mapa final'!$Y$28="Muy Alta",'Mapa final'!$AA$28="Catastrófico"),CONCATENATE("R4C",'Mapa final'!$O$28),"")</f>
        <v/>
      </c>
      <c r="AI9" s="55" t="str">
        <f>IF(AND('Mapa final'!$Y$29="Muy Alta",'Mapa final'!$AA$29="Catastrófico"),CONCATENATE("R4C",'Mapa final'!$O$29),"")</f>
        <v/>
      </c>
      <c r="AJ9" s="55" t="str">
        <f>IF(AND('Mapa final'!$Y$30="Muy Alta",'Mapa final'!$AA$30="Catastrófico"),CONCATENATE("R4C",'Mapa final'!$O$30),"")</f>
        <v/>
      </c>
      <c r="AK9" s="55" t="str">
        <f>IF(AND('Mapa final'!$Y$31="Muy Alta",'Mapa final'!$AA$31="Catastrófico"),CONCATENATE("R4C",'Mapa final'!$O$31),"")</f>
        <v/>
      </c>
      <c r="AL9" s="55" t="str">
        <f>IF(AND('Mapa final'!$Y$32="Muy Alta",'Mapa final'!$AA$32="Catastrófico"),CONCATENATE("R4C",'Mapa final'!$O$32),"")</f>
        <v/>
      </c>
      <c r="AM9" s="56" t="str">
        <f>IF(AND('Mapa final'!$Y$33="Muy Alta",'Mapa final'!$AA$33="Catastrófico"),CONCATENATE("R4C",'Mapa final'!$O$33),"")</f>
        <v/>
      </c>
      <c r="AN9" s="82"/>
      <c r="AO9" s="399"/>
      <c r="AP9" s="400"/>
      <c r="AQ9" s="400"/>
      <c r="AR9" s="400"/>
      <c r="AS9" s="400"/>
      <c r="AT9" s="401"/>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row>
    <row r="10" spans="1:91" ht="15" customHeight="1" x14ac:dyDescent="0.25">
      <c r="A10" s="82"/>
      <c r="B10" s="338"/>
      <c r="C10" s="338"/>
      <c r="D10" s="339"/>
      <c r="E10" s="379"/>
      <c r="F10" s="380"/>
      <c r="G10" s="380"/>
      <c r="H10" s="380"/>
      <c r="I10" s="381"/>
      <c r="J10" s="51" t="str">
        <f>IF(AND('Mapa final'!$Y$34="Muy Alta",'Mapa final'!$AA$34="Leve"),CONCATENATE("R5C",'Mapa final'!$O$34),"")</f>
        <v/>
      </c>
      <c r="K10" s="52" t="str">
        <f>IF(AND('Mapa final'!$Y$35="Muy Alta",'Mapa final'!$AA$35="Leve"),CONCATENATE("R5C",'Mapa final'!$O$35),"")</f>
        <v/>
      </c>
      <c r="L10" s="52" t="str">
        <f>IF(AND('Mapa final'!$Y$36="Muy Alta",'Mapa final'!$AA$36="Leve"),CONCATENATE("R5C",'Mapa final'!$O$36),"")</f>
        <v/>
      </c>
      <c r="M10" s="52" t="str">
        <f>IF(AND('Mapa final'!$Y$37="Muy Alta",'Mapa final'!$AA$37="Leve"),CONCATENATE("R5C",'Mapa final'!$O$37),"")</f>
        <v/>
      </c>
      <c r="N10" s="52" t="str">
        <f>IF(AND('Mapa final'!$Y$38="Muy Alta",'Mapa final'!$AA$38="Leve"),CONCATENATE("R5C",'Mapa final'!$O$38),"")</f>
        <v/>
      </c>
      <c r="O10" s="53" t="str">
        <f>IF(AND('Mapa final'!$Y$39="Muy Alta",'Mapa final'!$AA$39="Leve"),CONCATENATE("R5C",'Mapa final'!$O$39),"")</f>
        <v/>
      </c>
      <c r="P10" s="51" t="str">
        <f>IF(AND('Mapa final'!$Y$34="Muy Alta",'Mapa final'!$AA$34="Menor"),CONCATENATE("R5C",'Mapa final'!$O$34),"")</f>
        <v/>
      </c>
      <c r="Q10" s="52" t="str">
        <f>IF(AND('Mapa final'!$Y$35="Muy Alta",'Mapa final'!$AA$35="Menor"),CONCATENATE("R5C",'Mapa final'!$O$35),"")</f>
        <v/>
      </c>
      <c r="R10" s="52" t="str">
        <f>IF(AND('Mapa final'!$Y$36="Muy Alta",'Mapa final'!$AA$36="Menor"),CONCATENATE("R5C",'Mapa final'!$O$36),"")</f>
        <v/>
      </c>
      <c r="S10" s="52" t="str">
        <f>IF(AND('Mapa final'!$Y$37="Muy Alta",'Mapa final'!$AA$37="Menor"),CONCATENATE("R5C",'Mapa final'!$O$37),"")</f>
        <v/>
      </c>
      <c r="T10" s="52" t="str">
        <f>IF(AND('Mapa final'!$Y$38="Muy Alta",'Mapa final'!$AA$38="Menor"),CONCATENATE("R5C",'Mapa final'!$O$38),"")</f>
        <v/>
      </c>
      <c r="U10" s="53" t="str">
        <f>IF(AND('Mapa final'!$Y$39="Muy Alta",'Mapa final'!$AA$39="Menor"),CONCATENATE("R5C",'Mapa final'!$O$39),"")</f>
        <v/>
      </c>
      <c r="V10" s="51" t="str">
        <f>IF(AND('Mapa final'!$Y$34="Muy Alta",'Mapa final'!$AA$34="Moderado"),CONCATENATE("R5C",'Mapa final'!$O$34),"")</f>
        <v/>
      </c>
      <c r="W10" s="52" t="str">
        <f>IF(AND('Mapa final'!$Y$35="Muy Alta",'Mapa final'!$AA$35="Moderado"),CONCATENATE("R5C",'Mapa final'!$O$35),"")</f>
        <v/>
      </c>
      <c r="X10" s="52" t="str">
        <f>IF(AND('Mapa final'!$Y$36="Muy Alta",'Mapa final'!$AA$36="Moderado"),CONCATENATE("R5C",'Mapa final'!$O$36),"")</f>
        <v/>
      </c>
      <c r="Y10" s="52" t="str">
        <f>IF(AND('Mapa final'!$Y$37="Muy Alta",'Mapa final'!$AA$37="Moderado"),CONCATENATE("R5C",'Mapa final'!$O$37),"")</f>
        <v/>
      </c>
      <c r="Z10" s="52" t="str">
        <f>IF(AND('Mapa final'!$Y$38="Muy Alta",'Mapa final'!$AA$38="Moderado"),CONCATENATE("R5C",'Mapa final'!$O$38),"")</f>
        <v/>
      </c>
      <c r="AA10" s="53" t="str">
        <f>IF(AND('Mapa final'!$Y$39="Muy Alta",'Mapa final'!$AA$39="Moderado"),CONCATENATE("R5C",'Mapa final'!$O$39),"")</f>
        <v/>
      </c>
      <c r="AB10" s="51" t="str">
        <f>IF(AND('Mapa final'!$Y$34="Muy Alta",'Mapa final'!$AA$34="Mayor"),CONCATENATE("R5C",'Mapa final'!$O$34),"")</f>
        <v/>
      </c>
      <c r="AC10" s="52" t="str">
        <f>IF(AND('Mapa final'!$Y$35="Muy Alta",'Mapa final'!$AA$35="Mayor"),CONCATENATE("R5C",'Mapa final'!$O$35),"")</f>
        <v/>
      </c>
      <c r="AD10" s="52" t="str">
        <f>IF(AND('Mapa final'!$Y$36="Muy Alta",'Mapa final'!$AA$36="Mayor"),CONCATENATE("R5C",'Mapa final'!$O$36),"")</f>
        <v/>
      </c>
      <c r="AE10" s="52" t="str">
        <f>IF(AND('Mapa final'!$Y$37="Muy Alta",'Mapa final'!$AA$37="Mayor"),CONCATENATE("R5C",'Mapa final'!$O$37),"")</f>
        <v/>
      </c>
      <c r="AF10" s="52" t="str">
        <f>IF(AND('Mapa final'!$Y$38="Muy Alta",'Mapa final'!$AA$38="Mayor"),CONCATENATE("R5C",'Mapa final'!$O$38),"")</f>
        <v/>
      </c>
      <c r="AG10" s="53" t="str">
        <f>IF(AND('Mapa final'!$Y$39="Muy Alta",'Mapa final'!$AA$39="Mayor"),CONCATENATE("R5C",'Mapa final'!$O$39),"")</f>
        <v/>
      </c>
      <c r="AH10" s="54" t="str">
        <f>IF(AND('Mapa final'!$Y$34="Muy Alta",'Mapa final'!$AA$34="Catastrófico"),CONCATENATE("R5C",'Mapa final'!$O$34),"")</f>
        <v/>
      </c>
      <c r="AI10" s="55" t="str">
        <f>IF(AND('Mapa final'!$Y$35="Muy Alta",'Mapa final'!$AA$35="Catastrófico"),CONCATENATE("R5C",'Mapa final'!$O$35),"")</f>
        <v/>
      </c>
      <c r="AJ10" s="55" t="str">
        <f>IF(AND('Mapa final'!$Y$36="Muy Alta",'Mapa final'!$AA$36="Catastrófico"),CONCATENATE("R5C",'Mapa final'!$O$36),"")</f>
        <v/>
      </c>
      <c r="AK10" s="55" t="str">
        <f>IF(AND('Mapa final'!$Y$37="Muy Alta",'Mapa final'!$AA$37="Catastrófico"),CONCATENATE("R5C",'Mapa final'!$O$37),"")</f>
        <v/>
      </c>
      <c r="AL10" s="55" t="str">
        <f>IF(AND('Mapa final'!$Y$38="Muy Alta",'Mapa final'!$AA$38="Catastrófico"),CONCATENATE("R5C",'Mapa final'!$O$38),"")</f>
        <v/>
      </c>
      <c r="AM10" s="56" t="str">
        <f>IF(AND('Mapa final'!$Y$39="Muy Alta",'Mapa final'!$AA$39="Catastrófico"),CONCATENATE("R5C",'Mapa final'!$O$39),"")</f>
        <v/>
      </c>
      <c r="AN10" s="82"/>
      <c r="AO10" s="399"/>
      <c r="AP10" s="400"/>
      <c r="AQ10" s="400"/>
      <c r="AR10" s="400"/>
      <c r="AS10" s="400"/>
      <c r="AT10" s="401"/>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row>
    <row r="11" spans="1:91" ht="15" customHeight="1" x14ac:dyDescent="0.25">
      <c r="A11" s="82"/>
      <c r="B11" s="338"/>
      <c r="C11" s="338"/>
      <c r="D11" s="339"/>
      <c r="E11" s="379"/>
      <c r="F11" s="380"/>
      <c r="G11" s="380"/>
      <c r="H11" s="380"/>
      <c r="I11" s="381"/>
      <c r="J11" s="51" t="str">
        <f>IF(AND('Mapa final'!$Y$40="Muy Alta",'Mapa final'!$AA$40="Leve"),CONCATENATE("R6C",'Mapa final'!$O$40),"")</f>
        <v/>
      </c>
      <c r="K11" s="52" t="str">
        <f>IF(AND('Mapa final'!$Y$41="Muy Alta",'Mapa final'!$AA$41="Leve"),CONCATENATE("R6C",'Mapa final'!$O$41),"")</f>
        <v/>
      </c>
      <c r="L11" s="52" t="str">
        <f>IF(AND('Mapa final'!$Y$42="Muy Alta",'Mapa final'!$AA$42="Leve"),CONCATENATE("R6C",'Mapa final'!$O$42),"")</f>
        <v/>
      </c>
      <c r="M11" s="52" t="str">
        <f>IF(AND('Mapa final'!$Y$43="Muy Alta",'Mapa final'!$AA$43="Leve"),CONCATENATE("R6C",'Mapa final'!$O$43),"")</f>
        <v/>
      </c>
      <c r="N11" s="52" t="str">
        <f>IF(AND('Mapa final'!$Y$44="Muy Alta",'Mapa final'!$AA$44="Leve"),CONCATENATE("R6C",'Mapa final'!$O$44),"")</f>
        <v/>
      </c>
      <c r="O11" s="53" t="str">
        <f>IF(AND('Mapa final'!$Y$45="Muy Alta",'Mapa final'!$AA$45="Leve"),CONCATENATE("R6C",'Mapa final'!$O$45),"")</f>
        <v/>
      </c>
      <c r="P11" s="51" t="str">
        <f>IF(AND('Mapa final'!$Y$40="Muy Alta",'Mapa final'!$AA$40="Menor"),CONCATENATE("R6C",'Mapa final'!$O$40),"")</f>
        <v/>
      </c>
      <c r="Q11" s="52" t="str">
        <f>IF(AND('Mapa final'!$Y$41="Muy Alta",'Mapa final'!$AA$41="Menor"),CONCATENATE("R6C",'Mapa final'!$O$41),"")</f>
        <v/>
      </c>
      <c r="R11" s="52" t="str">
        <f>IF(AND('Mapa final'!$Y$42="Muy Alta",'Mapa final'!$AA$42="Menor"),CONCATENATE("R6C",'Mapa final'!$O$42),"")</f>
        <v/>
      </c>
      <c r="S11" s="52" t="str">
        <f>IF(AND('Mapa final'!$Y$43="Muy Alta",'Mapa final'!$AA$43="Menor"),CONCATENATE("R6C",'Mapa final'!$O$43),"")</f>
        <v/>
      </c>
      <c r="T11" s="52" t="str">
        <f>IF(AND('Mapa final'!$Y$44="Muy Alta",'Mapa final'!$AA$44="Menor"),CONCATENATE("R6C",'Mapa final'!$O$44),"")</f>
        <v/>
      </c>
      <c r="U11" s="53" t="str">
        <f>IF(AND('Mapa final'!$Y$45="Muy Alta",'Mapa final'!$AA$45="Menor"),CONCATENATE("R6C",'Mapa final'!$O$45),"")</f>
        <v/>
      </c>
      <c r="V11" s="51" t="str">
        <f>IF(AND('Mapa final'!$Y$40="Muy Alta",'Mapa final'!$AA$40="Moderado"),CONCATENATE("R6C",'Mapa final'!$O$40),"")</f>
        <v/>
      </c>
      <c r="W11" s="52" t="str">
        <f>IF(AND('Mapa final'!$Y$41="Muy Alta",'Mapa final'!$AA$41="Moderado"),CONCATENATE("R6C",'Mapa final'!$O$41),"")</f>
        <v/>
      </c>
      <c r="X11" s="52" t="str">
        <f>IF(AND('Mapa final'!$Y$42="Muy Alta",'Mapa final'!$AA$42="Moderado"),CONCATENATE("R6C",'Mapa final'!$O$42),"")</f>
        <v/>
      </c>
      <c r="Y11" s="52" t="str">
        <f>IF(AND('Mapa final'!$Y$43="Muy Alta",'Mapa final'!$AA$43="Moderado"),CONCATENATE("R6C",'Mapa final'!$O$43),"")</f>
        <v/>
      </c>
      <c r="Z11" s="52" t="str">
        <f>IF(AND('Mapa final'!$Y$44="Muy Alta",'Mapa final'!$AA$44="Moderado"),CONCATENATE("R6C",'Mapa final'!$O$44),"")</f>
        <v/>
      </c>
      <c r="AA11" s="53" t="str">
        <f>IF(AND('Mapa final'!$Y$45="Muy Alta",'Mapa final'!$AA$45="Moderado"),CONCATENATE("R6C",'Mapa final'!$O$45),"")</f>
        <v/>
      </c>
      <c r="AB11" s="51" t="str">
        <f>IF(AND('Mapa final'!$Y$40="Muy Alta",'Mapa final'!$AA$40="Mayor"),CONCATENATE("R6C",'Mapa final'!$O$40),"")</f>
        <v/>
      </c>
      <c r="AC11" s="52" t="str">
        <f>IF(AND('Mapa final'!$Y$41="Muy Alta",'Mapa final'!$AA$41="Mayor"),CONCATENATE("R6C",'Mapa final'!$O$41),"")</f>
        <v/>
      </c>
      <c r="AD11" s="52" t="str">
        <f>IF(AND('Mapa final'!$Y$42="Muy Alta",'Mapa final'!$AA$42="Mayor"),CONCATENATE("R6C",'Mapa final'!$O$42),"")</f>
        <v/>
      </c>
      <c r="AE11" s="52" t="str">
        <f>IF(AND('Mapa final'!$Y$43="Muy Alta",'Mapa final'!$AA$43="Mayor"),CONCATENATE("R6C",'Mapa final'!$O$43),"")</f>
        <v/>
      </c>
      <c r="AF11" s="52" t="str">
        <f>IF(AND('Mapa final'!$Y$44="Muy Alta",'Mapa final'!$AA$44="Mayor"),CONCATENATE("R6C",'Mapa final'!$O$44),"")</f>
        <v/>
      </c>
      <c r="AG11" s="53" t="str">
        <f>IF(AND('Mapa final'!$Y$45="Muy Alta",'Mapa final'!$AA$45="Mayor"),CONCATENATE("R6C",'Mapa final'!$O$45),"")</f>
        <v/>
      </c>
      <c r="AH11" s="54" t="str">
        <f>IF(AND('Mapa final'!$Y$40="Muy Alta",'Mapa final'!$AA$40="Catastrófico"),CONCATENATE("R6C",'Mapa final'!$O$40),"")</f>
        <v/>
      </c>
      <c r="AI11" s="55" t="str">
        <f>IF(AND('Mapa final'!$Y$41="Muy Alta",'Mapa final'!$AA$41="Catastrófico"),CONCATENATE("R6C",'Mapa final'!$O$41),"")</f>
        <v/>
      </c>
      <c r="AJ11" s="55" t="str">
        <f>IF(AND('Mapa final'!$Y$42="Muy Alta",'Mapa final'!$AA$42="Catastrófico"),CONCATENATE("R6C",'Mapa final'!$O$42),"")</f>
        <v/>
      </c>
      <c r="AK11" s="55" t="str">
        <f>IF(AND('Mapa final'!$Y$43="Muy Alta",'Mapa final'!$AA$43="Catastrófico"),CONCATENATE("R6C",'Mapa final'!$O$43),"")</f>
        <v/>
      </c>
      <c r="AL11" s="55" t="str">
        <f>IF(AND('Mapa final'!$Y$44="Muy Alta",'Mapa final'!$AA$44="Catastrófico"),CONCATENATE("R6C",'Mapa final'!$O$44),"")</f>
        <v/>
      </c>
      <c r="AM11" s="56" t="str">
        <f>IF(AND('Mapa final'!$Y$45="Muy Alta",'Mapa final'!$AA$45="Catastrófico"),CONCATENATE("R6C",'Mapa final'!$O$45),"")</f>
        <v/>
      </c>
      <c r="AN11" s="82"/>
      <c r="AO11" s="399"/>
      <c r="AP11" s="400"/>
      <c r="AQ11" s="400"/>
      <c r="AR11" s="400"/>
      <c r="AS11" s="400"/>
      <c r="AT11" s="401"/>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row>
    <row r="12" spans="1:91" ht="15" customHeight="1" x14ac:dyDescent="0.25">
      <c r="A12" s="82"/>
      <c r="B12" s="338"/>
      <c r="C12" s="338"/>
      <c r="D12" s="339"/>
      <c r="E12" s="379"/>
      <c r="F12" s="380"/>
      <c r="G12" s="380"/>
      <c r="H12" s="380"/>
      <c r="I12" s="381"/>
      <c r="J12" s="51" t="str">
        <f>IF(AND('Mapa final'!$Y$46="Muy Alta",'Mapa final'!$AA$46="Leve"),CONCATENATE("R7C",'Mapa final'!$O$46),"")</f>
        <v/>
      </c>
      <c r="K12" s="52" t="str">
        <f>IF(AND('Mapa final'!$Y$47="Muy Alta",'Mapa final'!$AA$47="Leve"),CONCATENATE("R7C",'Mapa final'!$O$47),"")</f>
        <v/>
      </c>
      <c r="L12" s="52" t="str">
        <f>IF(AND('Mapa final'!$Y$48="Muy Alta",'Mapa final'!$AA$48="Leve"),CONCATENATE("R7C",'Mapa final'!$O$48),"")</f>
        <v/>
      </c>
      <c r="M12" s="52" t="str">
        <f>IF(AND('Mapa final'!$Y$49="Muy Alta",'Mapa final'!$AA$49="Leve"),CONCATENATE("R7C",'Mapa final'!$O$49),"")</f>
        <v/>
      </c>
      <c r="N12" s="52" t="str">
        <f>IF(AND('Mapa final'!$Y$50="Muy Alta",'Mapa final'!$AA$50="Leve"),CONCATENATE("R7C",'Mapa final'!$O$50),"")</f>
        <v/>
      </c>
      <c r="O12" s="53" t="str">
        <f>IF(AND('Mapa final'!$Y$51="Muy Alta",'Mapa final'!$AA$51="Leve"),CONCATENATE("R7C",'Mapa final'!$O$51),"")</f>
        <v/>
      </c>
      <c r="P12" s="51" t="str">
        <f>IF(AND('Mapa final'!$Y$46="Muy Alta",'Mapa final'!$AA$46="Menor"),CONCATENATE("R7C",'Mapa final'!$O$46),"")</f>
        <v/>
      </c>
      <c r="Q12" s="52" t="str">
        <f>IF(AND('Mapa final'!$Y$47="Muy Alta",'Mapa final'!$AA$47="Menor"),CONCATENATE("R7C",'Mapa final'!$O$47),"")</f>
        <v/>
      </c>
      <c r="R12" s="52" t="str">
        <f>IF(AND('Mapa final'!$Y$48="Muy Alta",'Mapa final'!$AA$48="Menor"),CONCATENATE("R7C",'Mapa final'!$O$48),"")</f>
        <v/>
      </c>
      <c r="S12" s="52" t="str">
        <f>IF(AND('Mapa final'!$Y$49="Muy Alta",'Mapa final'!$AA$49="Menor"),CONCATENATE("R7C",'Mapa final'!$O$49),"")</f>
        <v/>
      </c>
      <c r="T12" s="52" t="str">
        <f>IF(AND('Mapa final'!$Y$50="Muy Alta",'Mapa final'!$AA$50="Menor"),CONCATENATE("R7C",'Mapa final'!$O$50),"")</f>
        <v/>
      </c>
      <c r="U12" s="53" t="str">
        <f>IF(AND('Mapa final'!$Y$51="Muy Alta",'Mapa final'!$AA$51="Menor"),CONCATENATE("R7C",'Mapa final'!$O$51),"")</f>
        <v/>
      </c>
      <c r="V12" s="51" t="str">
        <f>IF(AND('Mapa final'!$Y$46="Muy Alta",'Mapa final'!$AA$46="Moderado"),CONCATENATE("R7C",'Mapa final'!$O$46),"")</f>
        <v/>
      </c>
      <c r="W12" s="52" t="str">
        <f>IF(AND('Mapa final'!$Y$47="Muy Alta",'Mapa final'!$AA$47="Moderado"),CONCATENATE("R7C",'Mapa final'!$O$47),"")</f>
        <v/>
      </c>
      <c r="X12" s="52" t="str">
        <f>IF(AND('Mapa final'!$Y$48="Muy Alta",'Mapa final'!$AA$48="Moderado"),CONCATENATE("R7C",'Mapa final'!$O$48),"")</f>
        <v/>
      </c>
      <c r="Y12" s="52" t="str">
        <f>IF(AND('Mapa final'!$Y$49="Muy Alta",'Mapa final'!$AA$49="Moderado"),CONCATENATE("R7C",'Mapa final'!$O$49),"")</f>
        <v/>
      </c>
      <c r="Z12" s="52" t="str">
        <f>IF(AND('Mapa final'!$Y$50="Muy Alta",'Mapa final'!$AA$50="Moderado"),CONCATENATE("R7C",'Mapa final'!$O$50),"")</f>
        <v/>
      </c>
      <c r="AA12" s="53" t="str">
        <f>IF(AND('Mapa final'!$Y$51="Muy Alta",'Mapa final'!$AA$51="Moderado"),CONCATENATE("R7C",'Mapa final'!$O$51),"")</f>
        <v/>
      </c>
      <c r="AB12" s="51" t="str">
        <f>IF(AND('Mapa final'!$Y$46="Muy Alta",'Mapa final'!$AA$46="Mayor"),CONCATENATE("R7C",'Mapa final'!$O$46),"")</f>
        <v/>
      </c>
      <c r="AC12" s="52" t="str">
        <f>IF(AND('Mapa final'!$Y$47="Muy Alta",'Mapa final'!$AA$47="Mayor"),CONCATENATE("R7C",'Mapa final'!$O$47),"")</f>
        <v/>
      </c>
      <c r="AD12" s="52" t="str">
        <f>IF(AND('Mapa final'!$Y$48="Muy Alta",'Mapa final'!$AA$48="Mayor"),CONCATENATE("R7C",'Mapa final'!$O$48),"")</f>
        <v/>
      </c>
      <c r="AE12" s="52" t="str">
        <f>IF(AND('Mapa final'!$Y$49="Muy Alta",'Mapa final'!$AA$49="Mayor"),CONCATENATE("R7C",'Mapa final'!$O$49),"")</f>
        <v/>
      </c>
      <c r="AF12" s="52" t="str">
        <f>IF(AND('Mapa final'!$Y$50="Muy Alta",'Mapa final'!$AA$50="Mayor"),CONCATENATE("R7C",'Mapa final'!$O$50),"")</f>
        <v/>
      </c>
      <c r="AG12" s="53" t="str">
        <f>IF(AND('Mapa final'!$Y$51="Muy Alta",'Mapa final'!$AA$51="Mayor"),CONCATENATE("R7C",'Mapa final'!$O$51),"")</f>
        <v/>
      </c>
      <c r="AH12" s="54" t="str">
        <f>IF(AND('Mapa final'!$Y$46="Muy Alta",'Mapa final'!$AA$46="Catastrófico"),CONCATENATE("R7C",'Mapa final'!$O$46),"")</f>
        <v/>
      </c>
      <c r="AI12" s="55" t="str">
        <f>IF(AND('Mapa final'!$Y$47="Muy Alta",'Mapa final'!$AA$47="Catastrófico"),CONCATENATE("R7C",'Mapa final'!$O$47),"")</f>
        <v/>
      </c>
      <c r="AJ12" s="55" t="str">
        <f>IF(AND('Mapa final'!$Y$48="Muy Alta",'Mapa final'!$AA$48="Catastrófico"),CONCATENATE("R7C",'Mapa final'!$O$48),"")</f>
        <v/>
      </c>
      <c r="AK12" s="55" t="str">
        <f>IF(AND('Mapa final'!$Y$49="Muy Alta",'Mapa final'!$AA$49="Catastrófico"),CONCATENATE("R7C",'Mapa final'!$O$49),"")</f>
        <v/>
      </c>
      <c r="AL12" s="55" t="str">
        <f>IF(AND('Mapa final'!$Y$50="Muy Alta",'Mapa final'!$AA$50="Catastrófico"),CONCATENATE("R7C",'Mapa final'!$O$50),"")</f>
        <v/>
      </c>
      <c r="AM12" s="56" t="str">
        <f>IF(AND('Mapa final'!$Y$51="Muy Alta",'Mapa final'!$AA$51="Catastrófico"),CONCATENATE("R7C",'Mapa final'!$O$51),"")</f>
        <v/>
      </c>
      <c r="AN12" s="82"/>
      <c r="AO12" s="399"/>
      <c r="AP12" s="400"/>
      <c r="AQ12" s="400"/>
      <c r="AR12" s="400"/>
      <c r="AS12" s="400"/>
      <c r="AT12" s="401"/>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row>
    <row r="13" spans="1:91" ht="15" customHeight="1" x14ac:dyDescent="0.25">
      <c r="A13" s="82"/>
      <c r="B13" s="338"/>
      <c r="C13" s="338"/>
      <c r="D13" s="339"/>
      <c r="E13" s="379"/>
      <c r="F13" s="380"/>
      <c r="G13" s="380"/>
      <c r="H13" s="380"/>
      <c r="I13" s="381"/>
      <c r="J13" s="51" t="str">
        <f>IF(AND('Mapa final'!$Y$52="Muy Alta",'Mapa final'!$AA$52="Leve"),CONCATENATE("R8C",'Mapa final'!$O$52),"")</f>
        <v/>
      </c>
      <c r="K13" s="52" t="str">
        <f>IF(AND('Mapa final'!$Y$53="Muy Alta",'Mapa final'!$AA$53="Leve"),CONCATENATE("R8C",'Mapa final'!$O$53),"")</f>
        <v/>
      </c>
      <c r="L13" s="52" t="str">
        <f>IF(AND('Mapa final'!$Y$54="Muy Alta",'Mapa final'!$AA$54="Leve"),CONCATENATE("R8C",'Mapa final'!$O$54),"")</f>
        <v/>
      </c>
      <c r="M13" s="52" t="str">
        <f>IF(AND('Mapa final'!$Y$55="Muy Alta",'Mapa final'!$AA$55="Leve"),CONCATENATE("R8C",'Mapa final'!$O$55),"")</f>
        <v/>
      </c>
      <c r="N13" s="52" t="str">
        <f>IF(AND('Mapa final'!$Y$56="Muy Alta",'Mapa final'!$AA$56="Leve"),CONCATENATE("R8C",'Mapa final'!$O$56),"")</f>
        <v/>
      </c>
      <c r="O13" s="53" t="str">
        <f>IF(AND('Mapa final'!$Y$57="Muy Alta",'Mapa final'!$AA$57="Leve"),CONCATENATE("R8C",'Mapa final'!$O$57),"")</f>
        <v/>
      </c>
      <c r="P13" s="51" t="str">
        <f>IF(AND('Mapa final'!$Y$52="Muy Alta",'Mapa final'!$AA$52="Menor"),CONCATENATE("R8C",'Mapa final'!$O$52),"")</f>
        <v/>
      </c>
      <c r="Q13" s="52" t="str">
        <f>IF(AND('Mapa final'!$Y$53="Muy Alta",'Mapa final'!$AA$53="Menor"),CONCATENATE("R8C",'Mapa final'!$O$53),"")</f>
        <v/>
      </c>
      <c r="R13" s="52" t="str">
        <f>IF(AND('Mapa final'!$Y$54="Muy Alta",'Mapa final'!$AA$54="Menor"),CONCATENATE("R8C",'Mapa final'!$O$54),"")</f>
        <v/>
      </c>
      <c r="S13" s="52" t="str">
        <f>IF(AND('Mapa final'!$Y$55="Muy Alta",'Mapa final'!$AA$55="Menor"),CONCATENATE("R8C",'Mapa final'!$O$55),"")</f>
        <v/>
      </c>
      <c r="T13" s="52" t="str">
        <f>IF(AND('Mapa final'!$Y$56="Muy Alta",'Mapa final'!$AA$56="Menor"),CONCATENATE("R8C",'Mapa final'!$O$56),"")</f>
        <v/>
      </c>
      <c r="U13" s="53" t="str">
        <f>IF(AND('Mapa final'!$Y$57="Muy Alta",'Mapa final'!$AA$57="Menor"),CONCATENATE("R8C",'Mapa final'!$O$57),"")</f>
        <v/>
      </c>
      <c r="V13" s="51" t="str">
        <f>IF(AND('Mapa final'!$Y$52="Muy Alta",'Mapa final'!$AA$52="Moderado"),CONCATENATE("R8C",'Mapa final'!$O$52),"")</f>
        <v/>
      </c>
      <c r="W13" s="52" t="str">
        <f>IF(AND('Mapa final'!$Y$53="Muy Alta",'Mapa final'!$AA$53="Moderado"),CONCATENATE("R8C",'Mapa final'!$O$53),"")</f>
        <v/>
      </c>
      <c r="X13" s="52" t="str">
        <f>IF(AND('Mapa final'!$Y$54="Muy Alta",'Mapa final'!$AA$54="Moderado"),CONCATENATE("R8C",'Mapa final'!$O$54),"")</f>
        <v/>
      </c>
      <c r="Y13" s="52" t="str">
        <f>IF(AND('Mapa final'!$Y$55="Muy Alta",'Mapa final'!$AA$55="Moderado"),CONCATENATE("R8C",'Mapa final'!$O$55),"")</f>
        <v/>
      </c>
      <c r="Z13" s="52" t="str">
        <f>IF(AND('Mapa final'!$Y$56="Muy Alta",'Mapa final'!$AA$56="Moderado"),CONCATENATE("R8C",'Mapa final'!$O$56),"")</f>
        <v/>
      </c>
      <c r="AA13" s="53" t="str">
        <f>IF(AND('Mapa final'!$Y$57="Muy Alta",'Mapa final'!$AA$57="Moderado"),CONCATENATE("R8C",'Mapa final'!$O$57),"")</f>
        <v/>
      </c>
      <c r="AB13" s="51" t="str">
        <f>IF(AND('Mapa final'!$Y$52="Muy Alta",'Mapa final'!$AA$52="Mayor"),CONCATENATE("R8C",'Mapa final'!$O$52),"")</f>
        <v/>
      </c>
      <c r="AC13" s="52" t="str">
        <f>IF(AND('Mapa final'!$Y$53="Muy Alta",'Mapa final'!$AA$53="Mayor"),CONCATENATE("R8C",'Mapa final'!$O$53),"")</f>
        <v/>
      </c>
      <c r="AD13" s="52" t="str">
        <f>IF(AND('Mapa final'!$Y$54="Muy Alta",'Mapa final'!$AA$54="Mayor"),CONCATENATE("R8C",'Mapa final'!$O$54),"")</f>
        <v/>
      </c>
      <c r="AE13" s="52" t="str">
        <f>IF(AND('Mapa final'!$Y$55="Muy Alta",'Mapa final'!$AA$55="Mayor"),CONCATENATE("R8C",'Mapa final'!$O$55),"")</f>
        <v/>
      </c>
      <c r="AF13" s="52" t="str">
        <f>IF(AND('Mapa final'!$Y$56="Muy Alta",'Mapa final'!$AA$56="Mayor"),CONCATENATE("R8C",'Mapa final'!$O$56),"")</f>
        <v/>
      </c>
      <c r="AG13" s="53" t="str">
        <f>IF(AND('Mapa final'!$Y$57="Muy Alta",'Mapa final'!$AA$57="Mayor"),CONCATENATE("R8C",'Mapa final'!$O$57),"")</f>
        <v/>
      </c>
      <c r="AH13" s="54" t="str">
        <f>IF(AND('Mapa final'!$Y$52="Muy Alta",'Mapa final'!$AA$52="Catastrófico"),CONCATENATE("R8C",'Mapa final'!$O$52),"")</f>
        <v/>
      </c>
      <c r="AI13" s="55" t="str">
        <f>IF(AND('Mapa final'!$Y$53="Muy Alta",'Mapa final'!$AA$53="Catastrófico"),CONCATENATE("R8C",'Mapa final'!$O$53),"")</f>
        <v/>
      </c>
      <c r="AJ13" s="55" t="str">
        <f>IF(AND('Mapa final'!$Y$54="Muy Alta",'Mapa final'!$AA$54="Catastrófico"),CONCATENATE("R8C",'Mapa final'!$O$54),"")</f>
        <v/>
      </c>
      <c r="AK13" s="55" t="str">
        <f>IF(AND('Mapa final'!$Y$55="Muy Alta",'Mapa final'!$AA$55="Catastrófico"),CONCATENATE("R8C",'Mapa final'!$O$55),"")</f>
        <v/>
      </c>
      <c r="AL13" s="55" t="str">
        <f>IF(AND('Mapa final'!$Y$56="Muy Alta",'Mapa final'!$AA$56="Catastrófico"),CONCATENATE("R8C",'Mapa final'!$O$56),"")</f>
        <v/>
      </c>
      <c r="AM13" s="56" t="str">
        <f>IF(AND('Mapa final'!$Y$57="Muy Alta",'Mapa final'!$AA$57="Catastrófico"),CONCATENATE("R8C",'Mapa final'!$O$57),"")</f>
        <v/>
      </c>
      <c r="AN13" s="82"/>
      <c r="AO13" s="399"/>
      <c r="AP13" s="400"/>
      <c r="AQ13" s="400"/>
      <c r="AR13" s="400"/>
      <c r="AS13" s="400"/>
      <c r="AT13" s="401"/>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row>
    <row r="14" spans="1:91" ht="15" customHeight="1" x14ac:dyDescent="0.25">
      <c r="A14" s="82"/>
      <c r="B14" s="338"/>
      <c r="C14" s="338"/>
      <c r="D14" s="339"/>
      <c r="E14" s="379"/>
      <c r="F14" s="380"/>
      <c r="G14" s="380"/>
      <c r="H14" s="380"/>
      <c r="I14" s="381"/>
      <c r="J14" s="51" t="str">
        <f>IF(AND('Mapa final'!$Y$58="Muy Alta",'Mapa final'!$AA$58="Leve"),CONCATENATE("R9C",'Mapa final'!$O$58),"")</f>
        <v/>
      </c>
      <c r="K14" s="52" t="str">
        <f>IF(AND('Mapa final'!$Y$59="Muy Alta",'Mapa final'!$AA$59="Leve"),CONCATENATE("R9C",'Mapa final'!$O$59),"")</f>
        <v/>
      </c>
      <c r="L14" s="52" t="str">
        <f>IF(AND('Mapa final'!$Y$60="Muy Alta",'Mapa final'!$AA$60="Leve"),CONCATENATE("R9C",'Mapa final'!$O$60),"")</f>
        <v/>
      </c>
      <c r="M14" s="52" t="str">
        <f>IF(AND('Mapa final'!$Y$61="Muy Alta",'Mapa final'!$AA$61="Leve"),CONCATENATE("R9C",'Mapa final'!$O$61),"")</f>
        <v/>
      </c>
      <c r="N14" s="52" t="str">
        <f>IF(AND('Mapa final'!$Y$62="Muy Alta",'Mapa final'!$AA$62="Leve"),CONCATENATE("R9C",'Mapa final'!$O$62),"")</f>
        <v/>
      </c>
      <c r="O14" s="53" t="str">
        <f>IF(AND('Mapa final'!$Y$63="Muy Alta",'Mapa final'!$AA$63="Leve"),CONCATENATE("R9C",'Mapa final'!$O$63),"")</f>
        <v/>
      </c>
      <c r="P14" s="51" t="str">
        <f>IF(AND('Mapa final'!$Y$58="Muy Alta",'Mapa final'!$AA$58="Menor"),CONCATENATE("R9C",'Mapa final'!$O$58),"")</f>
        <v/>
      </c>
      <c r="Q14" s="52" t="str">
        <f>IF(AND('Mapa final'!$Y$59="Muy Alta",'Mapa final'!$AA$59="Menor"),CONCATENATE("R9C",'Mapa final'!$O$59),"")</f>
        <v/>
      </c>
      <c r="R14" s="52" t="str">
        <f>IF(AND('Mapa final'!$Y$60="Muy Alta",'Mapa final'!$AA$60="Menor"),CONCATENATE("R9C",'Mapa final'!$O$60),"")</f>
        <v/>
      </c>
      <c r="S14" s="52" t="str">
        <f>IF(AND('Mapa final'!$Y$61="Muy Alta",'Mapa final'!$AA$61="Menor"),CONCATENATE("R9C",'Mapa final'!$O$61),"")</f>
        <v/>
      </c>
      <c r="T14" s="52" t="str">
        <f>IF(AND('Mapa final'!$Y$62="Muy Alta",'Mapa final'!$AA$62="Menor"),CONCATENATE("R9C",'Mapa final'!$O$62),"")</f>
        <v/>
      </c>
      <c r="U14" s="53" t="str">
        <f>IF(AND('Mapa final'!$Y$63="Muy Alta",'Mapa final'!$AA$63="Menor"),CONCATENATE("R9C",'Mapa final'!$O$63),"")</f>
        <v/>
      </c>
      <c r="V14" s="51" t="str">
        <f>IF(AND('Mapa final'!$Y$58="Muy Alta",'Mapa final'!$AA$58="Moderado"),CONCATENATE("R9C",'Mapa final'!$O$58),"")</f>
        <v/>
      </c>
      <c r="W14" s="52" t="str">
        <f>IF(AND('Mapa final'!$Y$59="Muy Alta",'Mapa final'!$AA$59="Moderado"),CONCATENATE("R9C",'Mapa final'!$O$59),"")</f>
        <v/>
      </c>
      <c r="X14" s="52" t="str">
        <f>IF(AND('Mapa final'!$Y$60="Muy Alta",'Mapa final'!$AA$60="Moderado"),CONCATENATE("R9C",'Mapa final'!$O$60),"")</f>
        <v/>
      </c>
      <c r="Y14" s="52" t="str">
        <f>IF(AND('Mapa final'!$Y$61="Muy Alta",'Mapa final'!$AA$61="Moderado"),CONCATENATE("R9C",'Mapa final'!$O$61),"")</f>
        <v/>
      </c>
      <c r="Z14" s="52" t="str">
        <f>IF(AND('Mapa final'!$Y$62="Muy Alta",'Mapa final'!$AA$62="Moderado"),CONCATENATE("R9C",'Mapa final'!$O$62),"")</f>
        <v/>
      </c>
      <c r="AA14" s="53" t="str">
        <f>IF(AND('Mapa final'!$Y$63="Muy Alta",'Mapa final'!$AA$63="Moderado"),CONCATENATE("R9C",'Mapa final'!$O$63),"")</f>
        <v/>
      </c>
      <c r="AB14" s="51" t="str">
        <f>IF(AND('Mapa final'!$Y$58="Muy Alta",'Mapa final'!$AA$58="Mayor"),CONCATENATE("R9C",'Mapa final'!$O$58),"")</f>
        <v/>
      </c>
      <c r="AC14" s="52" t="str">
        <f>IF(AND('Mapa final'!$Y$59="Muy Alta",'Mapa final'!$AA$59="Mayor"),CONCATENATE("R9C",'Mapa final'!$O$59),"")</f>
        <v/>
      </c>
      <c r="AD14" s="52" t="str">
        <f>IF(AND('Mapa final'!$Y$60="Muy Alta",'Mapa final'!$AA$60="Mayor"),CONCATENATE("R9C",'Mapa final'!$O$60),"")</f>
        <v/>
      </c>
      <c r="AE14" s="52" t="str">
        <f>IF(AND('Mapa final'!$Y$61="Muy Alta",'Mapa final'!$AA$61="Mayor"),CONCATENATE("R9C",'Mapa final'!$O$61),"")</f>
        <v/>
      </c>
      <c r="AF14" s="52" t="str">
        <f>IF(AND('Mapa final'!$Y$62="Muy Alta",'Mapa final'!$AA$62="Mayor"),CONCATENATE("R9C",'Mapa final'!$O$62),"")</f>
        <v/>
      </c>
      <c r="AG14" s="53" t="str">
        <f>IF(AND('Mapa final'!$Y$63="Muy Alta",'Mapa final'!$AA$63="Mayor"),CONCATENATE("R9C",'Mapa final'!$O$63),"")</f>
        <v/>
      </c>
      <c r="AH14" s="54" t="str">
        <f>IF(AND('Mapa final'!$Y$58="Muy Alta",'Mapa final'!$AA$58="Catastrófico"),CONCATENATE("R9C",'Mapa final'!$O$58),"")</f>
        <v/>
      </c>
      <c r="AI14" s="55" t="str">
        <f>IF(AND('Mapa final'!$Y$59="Muy Alta",'Mapa final'!$AA$59="Catastrófico"),CONCATENATE("R9C",'Mapa final'!$O$59),"")</f>
        <v/>
      </c>
      <c r="AJ14" s="55" t="str">
        <f>IF(AND('Mapa final'!$Y$60="Muy Alta",'Mapa final'!$AA$60="Catastrófico"),CONCATENATE("R9C",'Mapa final'!$O$60),"")</f>
        <v/>
      </c>
      <c r="AK14" s="55" t="str">
        <f>IF(AND('Mapa final'!$Y$61="Muy Alta",'Mapa final'!$AA$61="Catastrófico"),CONCATENATE("R9C",'Mapa final'!$O$61),"")</f>
        <v/>
      </c>
      <c r="AL14" s="55" t="str">
        <f>IF(AND('Mapa final'!$Y$62="Muy Alta",'Mapa final'!$AA$62="Catastrófico"),CONCATENATE("R9C",'Mapa final'!$O$62),"")</f>
        <v/>
      </c>
      <c r="AM14" s="56" t="str">
        <f>IF(AND('Mapa final'!$Y$63="Muy Alta",'Mapa final'!$AA$63="Catastrófico"),CONCATENATE("R9C",'Mapa final'!$O$63),"")</f>
        <v/>
      </c>
      <c r="AN14" s="82"/>
      <c r="AO14" s="399"/>
      <c r="AP14" s="400"/>
      <c r="AQ14" s="400"/>
      <c r="AR14" s="400"/>
      <c r="AS14" s="400"/>
      <c r="AT14" s="401"/>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row>
    <row r="15" spans="1:91" ht="15.75" customHeight="1" thickBot="1" x14ac:dyDescent="0.3">
      <c r="A15" s="82"/>
      <c r="B15" s="338"/>
      <c r="C15" s="338"/>
      <c r="D15" s="339"/>
      <c r="E15" s="382"/>
      <c r="F15" s="383"/>
      <c r="G15" s="383"/>
      <c r="H15" s="383"/>
      <c r="I15" s="384"/>
      <c r="J15" s="57" t="str">
        <f>IF(AND('Mapa final'!$Y$64="Muy Alta",'Mapa final'!$AA$64="Leve"),CONCATENATE("R10C",'Mapa final'!$O$64),"")</f>
        <v/>
      </c>
      <c r="K15" s="58" t="str">
        <f>IF(AND('Mapa final'!$Y$65="Muy Alta",'Mapa final'!$AA$65="Leve"),CONCATENATE("R10C",'Mapa final'!$O$65),"")</f>
        <v/>
      </c>
      <c r="L15" s="58" t="str">
        <f>IF(AND('Mapa final'!$Y$66="Muy Alta",'Mapa final'!$AA$66="Leve"),CONCATENATE("R10C",'Mapa final'!$O$66),"")</f>
        <v/>
      </c>
      <c r="M15" s="58" t="str">
        <f>IF(AND('Mapa final'!$Y$67="Muy Alta",'Mapa final'!$AA$67="Leve"),CONCATENATE("R10C",'Mapa final'!$O$67),"")</f>
        <v/>
      </c>
      <c r="N15" s="58" t="str">
        <f>IF(AND('Mapa final'!$Y$68="Muy Alta",'Mapa final'!$AA$68="Leve"),CONCATENATE("R10C",'Mapa final'!$O$68),"")</f>
        <v/>
      </c>
      <c r="O15" s="59" t="str">
        <f>IF(AND('Mapa final'!$Y$69="Muy Alta",'Mapa final'!$AA$69="Leve"),CONCATENATE("R10C",'Mapa final'!$O$69),"")</f>
        <v/>
      </c>
      <c r="P15" s="51" t="str">
        <f>IF(AND('Mapa final'!$Y$64="Muy Alta",'Mapa final'!$AA$64="Menor"),CONCATENATE("R10C",'Mapa final'!$O$64),"")</f>
        <v/>
      </c>
      <c r="Q15" s="52" t="str">
        <f>IF(AND('Mapa final'!$Y$65="Muy Alta",'Mapa final'!$AA$65="Menor"),CONCATENATE("R10C",'Mapa final'!$O$65),"")</f>
        <v/>
      </c>
      <c r="R15" s="52" t="str">
        <f>IF(AND('Mapa final'!$Y$66="Muy Alta",'Mapa final'!$AA$66="Menor"),CONCATENATE("R10C",'Mapa final'!$O$66),"")</f>
        <v/>
      </c>
      <c r="S15" s="52" t="str">
        <f>IF(AND('Mapa final'!$Y$67="Muy Alta",'Mapa final'!$AA$67="Menor"),CONCATENATE("R10C",'Mapa final'!$O$67),"")</f>
        <v/>
      </c>
      <c r="T15" s="52" t="str">
        <f>IF(AND('Mapa final'!$Y$68="Muy Alta",'Mapa final'!$AA$68="Menor"),CONCATENATE("R10C",'Mapa final'!$O$68),"")</f>
        <v/>
      </c>
      <c r="U15" s="53" t="str">
        <f>IF(AND('Mapa final'!$Y$69="Muy Alta",'Mapa final'!$AA$69="Menor"),CONCATENATE("R10C",'Mapa final'!$O$69),"")</f>
        <v/>
      </c>
      <c r="V15" s="57" t="str">
        <f>IF(AND('Mapa final'!$Y$64="Muy Alta",'Mapa final'!$AA$64="Moderado"),CONCATENATE("R10C",'Mapa final'!$O$64),"")</f>
        <v/>
      </c>
      <c r="W15" s="58" t="str">
        <f>IF(AND('Mapa final'!$Y$65="Muy Alta",'Mapa final'!$AA$65="Moderado"),CONCATENATE("R10C",'Mapa final'!$O$65),"")</f>
        <v/>
      </c>
      <c r="X15" s="58" t="str">
        <f>IF(AND('Mapa final'!$Y$66="Muy Alta",'Mapa final'!$AA$66="Moderado"),CONCATENATE("R10C",'Mapa final'!$O$66),"")</f>
        <v/>
      </c>
      <c r="Y15" s="58" t="str">
        <f>IF(AND('Mapa final'!$Y$67="Muy Alta",'Mapa final'!$AA$67="Moderado"),CONCATENATE("R10C",'Mapa final'!$O$67),"")</f>
        <v/>
      </c>
      <c r="Z15" s="58" t="str">
        <f>IF(AND('Mapa final'!$Y$68="Muy Alta",'Mapa final'!$AA$68="Moderado"),CONCATENATE("R10C",'Mapa final'!$O$68),"")</f>
        <v/>
      </c>
      <c r="AA15" s="59" t="str">
        <f>IF(AND('Mapa final'!$Y$69="Muy Alta",'Mapa final'!$AA$69="Moderado"),CONCATENATE("R10C",'Mapa final'!$O$69),"")</f>
        <v/>
      </c>
      <c r="AB15" s="51" t="str">
        <f>IF(AND('Mapa final'!$Y$64="Muy Alta",'Mapa final'!$AA$64="Mayor"),CONCATENATE("R10C",'Mapa final'!$O$64),"")</f>
        <v/>
      </c>
      <c r="AC15" s="52" t="str">
        <f>IF(AND('Mapa final'!$Y$65="Muy Alta",'Mapa final'!$AA$65="Mayor"),CONCATENATE("R10C",'Mapa final'!$O$65),"")</f>
        <v/>
      </c>
      <c r="AD15" s="52" t="str">
        <f>IF(AND('Mapa final'!$Y$66="Muy Alta",'Mapa final'!$AA$66="Mayor"),CONCATENATE("R10C",'Mapa final'!$O$66),"")</f>
        <v/>
      </c>
      <c r="AE15" s="52" t="str">
        <f>IF(AND('Mapa final'!$Y$67="Muy Alta",'Mapa final'!$AA$67="Mayor"),CONCATENATE("R10C",'Mapa final'!$O$67),"")</f>
        <v/>
      </c>
      <c r="AF15" s="52" t="str">
        <f>IF(AND('Mapa final'!$Y$68="Muy Alta",'Mapa final'!$AA$68="Mayor"),CONCATENATE("R10C",'Mapa final'!$O$68),"")</f>
        <v/>
      </c>
      <c r="AG15" s="53" t="str">
        <f>IF(AND('Mapa final'!$Y$69="Muy Alta",'Mapa final'!$AA$69="Mayor"),CONCATENATE("R10C",'Mapa final'!$O$69),"")</f>
        <v/>
      </c>
      <c r="AH15" s="60" t="str">
        <f>IF(AND('Mapa final'!$Y$64="Muy Alta",'Mapa final'!$AA$64="Catastrófico"),CONCATENATE("R10C",'Mapa final'!$O$64),"")</f>
        <v/>
      </c>
      <c r="AI15" s="61" t="str">
        <f>IF(AND('Mapa final'!$Y$65="Muy Alta",'Mapa final'!$AA$65="Catastrófico"),CONCATENATE("R10C",'Mapa final'!$O$65),"")</f>
        <v/>
      </c>
      <c r="AJ15" s="61" t="str">
        <f>IF(AND('Mapa final'!$Y$66="Muy Alta",'Mapa final'!$AA$66="Catastrófico"),CONCATENATE("R10C",'Mapa final'!$O$66),"")</f>
        <v/>
      </c>
      <c r="AK15" s="61" t="str">
        <f>IF(AND('Mapa final'!$Y$67="Muy Alta",'Mapa final'!$AA$67="Catastrófico"),CONCATENATE("R10C",'Mapa final'!$O$67),"")</f>
        <v/>
      </c>
      <c r="AL15" s="61" t="str">
        <f>IF(AND('Mapa final'!$Y$68="Muy Alta",'Mapa final'!$AA$68="Catastrófico"),CONCATENATE("R10C",'Mapa final'!$O$68),"")</f>
        <v/>
      </c>
      <c r="AM15" s="62" t="str">
        <f>IF(AND('Mapa final'!$Y$69="Muy Alta",'Mapa final'!$AA$69="Catastrófico"),CONCATENATE("R10C",'Mapa final'!$O$69),"")</f>
        <v/>
      </c>
      <c r="AN15" s="82"/>
      <c r="AO15" s="402"/>
      <c r="AP15" s="403"/>
      <c r="AQ15" s="403"/>
      <c r="AR15" s="403"/>
      <c r="AS15" s="403"/>
      <c r="AT15" s="404"/>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row>
    <row r="16" spans="1:91" ht="15" customHeight="1" x14ac:dyDescent="0.25">
      <c r="A16" s="82"/>
      <c r="B16" s="338"/>
      <c r="C16" s="338"/>
      <c r="D16" s="339"/>
      <c r="E16" s="376" t="s">
        <v>114</v>
      </c>
      <c r="F16" s="377"/>
      <c r="G16" s="377"/>
      <c r="H16" s="377"/>
      <c r="I16" s="377"/>
      <c r="J16" s="63" t="str">
        <f>IF(AND('Mapa final'!$Y$10="Alta",'Mapa final'!$AA$10="Leve"),CONCATENATE("R1C",'Mapa final'!$O$10),"")</f>
        <v/>
      </c>
      <c r="K16" s="64" t="str">
        <f>IF(AND('Mapa final'!$Y$11="Alta",'Mapa final'!$AA$11="Leve"),CONCATENATE("R1C",'Mapa final'!$O$11),"")</f>
        <v/>
      </c>
      <c r="L16" s="64" t="str">
        <f>IF(AND('Mapa final'!$Y$12="Alta",'Mapa final'!$AA$12="Leve"),CONCATENATE("R1C",'Mapa final'!$O$12),"")</f>
        <v/>
      </c>
      <c r="M16" s="64" t="str">
        <f>IF(AND('Mapa final'!$Y$13="Alta",'Mapa final'!$AA$13="Leve"),CONCATENATE("R1C",'Mapa final'!$O$13),"")</f>
        <v/>
      </c>
      <c r="N16" s="64" t="str">
        <f>IF(AND('Mapa final'!$Y$14="Alta",'Mapa final'!$AA$14="Leve"),CONCATENATE("R1C",'Mapa final'!$O$14),"")</f>
        <v/>
      </c>
      <c r="O16" s="65" t="str">
        <f>IF(AND('Mapa final'!$Y$15="Alta",'Mapa final'!$AA$15="Leve"),CONCATENATE("R1C",'Mapa final'!$O$15),"")</f>
        <v/>
      </c>
      <c r="P16" s="63" t="str">
        <f>IF(AND('Mapa final'!$Y$10="Alta",'Mapa final'!$AA$10="Menor"),CONCATENATE("R1C",'Mapa final'!$O$10),"")</f>
        <v/>
      </c>
      <c r="Q16" s="64" t="str">
        <f>IF(AND('Mapa final'!$Y$11="Alta",'Mapa final'!$AA$11="Menor"),CONCATENATE("R1C",'Mapa final'!$O$11),"")</f>
        <v/>
      </c>
      <c r="R16" s="64" t="str">
        <f>IF(AND('Mapa final'!$Y$12="Alta",'Mapa final'!$AA$12="Menor"),CONCATENATE("R1C",'Mapa final'!$O$12),"")</f>
        <v/>
      </c>
      <c r="S16" s="64" t="str">
        <f>IF(AND('Mapa final'!$Y$13="Alta",'Mapa final'!$AA$13="Menor"),CONCATENATE("R1C",'Mapa final'!$O$13),"")</f>
        <v/>
      </c>
      <c r="T16" s="64" t="str">
        <f>IF(AND('Mapa final'!$Y$14="Alta",'Mapa final'!$AA$14="Menor"),CONCATENATE("R1C",'Mapa final'!$O$14),"")</f>
        <v/>
      </c>
      <c r="U16" s="65" t="str">
        <f>IF(AND('Mapa final'!$Y$15="Alta",'Mapa final'!$AA$15="Menor"),CONCATENATE("R1C",'Mapa final'!$O$15),"")</f>
        <v/>
      </c>
      <c r="V16" s="45" t="str">
        <f>IF(AND('Mapa final'!$Y$10="Alta",'Mapa final'!$AA$10="Moderado"),CONCATENATE("R1C",'Mapa final'!$O$10),"")</f>
        <v/>
      </c>
      <c r="W16" s="46" t="str">
        <f>IF(AND('Mapa final'!$Y$11="Alta",'Mapa final'!$AA$11="Moderado"),CONCATENATE("R1C",'Mapa final'!$O$11),"")</f>
        <v/>
      </c>
      <c r="X16" s="46" t="str">
        <f>IF(AND('Mapa final'!$Y$12="Alta",'Mapa final'!$AA$12="Moderado"),CONCATENATE("R1C",'Mapa final'!$O$12),"")</f>
        <v/>
      </c>
      <c r="Y16" s="46" t="str">
        <f>IF(AND('Mapa final'!$Y$13="Alta",'Mapa final'!$AA$13="Moderado"),CONCATENATE("R1C",'Mapa final'!$O$13),"")</f>
        <v/>
      </c>
      <c r="Z16" s="46" t="str">
        <f>IF(AND('Mapa final'!$Y$14="Alta",'Mapa final'!$AA$14="Moderado"),CONCATENATE("R1C",'Mapa final'!$O$14),"")</f>
        <v/>
      </c>
      <c r="AA16" s="47" t="str">
        <f>IF(AND('Mapa final'!$Y$15="Alta",'Mapa final'!$AA$15="Moderado"),CONCATENATE("R1C",'Mapa final'!$O$15),"")</f>
        <v/>
      </c>
      <c r="AB16" s="45" t="str">
        <f>IF(AND('Mapa final'!$Y$10="Alta",'Mapa final'!$AA$10="Mayor"),CONCATENATE("R1C",'Mapa final'!$O$10),"")</f>
        <v/>
      </c>
      <c r="AC16" s="46" t="str">
        <f>IF(AND('Mapa final'!$Y$11="Alta",'Mapa final'!$AA$11="Mayor"),CONCATENATE("R1C",'Mapa final'!$O$11),"")</f>
        <v/>
      </c>
      <c r="AD16" s="46" t="str">
        <f>IF(AND('Mapa final'!$Y$12="Alta",'Mapa final'!$AA$12="Mayor"),CONCATENATE("R1C",'Mapa final'!$O$12),"")</f>
        <v/>
      </c>
      <c r="AE16" s="46" t="str">
        <f>IF(AND('Mapa final'!$Y$13="Alta",'Mapa final'!$AA$13="Mayor"),CONCATENATE("R1C",'Mapa final'!$O$13),"")</f>
        <v/>
      </c>
      <c r="AF16" s="46" t="str">
        <f>IF(AND('Mapa final'!$Y$14="Alta",'Mapa final'!$AA$14="Mayor"),CONCATENATE("R1C",'Mapa final'!$O$14),"")</f>
        <v/>
      </c>
      <c r="AG16" s="47" t="str">
        <f>IF(AND('Mapa final'!$Y$15="Alta",'Mapa final'!$AA$15="Mayor"),CONCATENATE("R1C",'Mapa final'!$O$15),"")</f>
        <v/>
      </c>
      <c r="AH16" s="48" t="str">
        <f>IF(AND('Mapa final'!$Y$10="Alta",'Mapa final'!$AA$10="Catastrófico"),CONCATENATE("R1C",'Mapa final'!$O$10),"")</f>
        <v/>
      </c>
      <c r="AI16" s="49" t="str">
        <f>IF(AND('Mapa final'!$Y$11="Alta",'Mapa final'!$AA$11="Catastrófico"),CONCATENATE("R1C",'Mapa final'!$O$11),"")</f>
        <v/>
      </c>
      <c r="AJ16" s="49" t="str">
        <f>IF(AND('Mapa final'!$Y$12="Alta",'Mapa final'!$AA$12="Catastrófico"),CONCATENATE("R1C",'Mapa final'!$O$12),"")</f>
        <v/>
      </c>
      <c r="AK16" s="49" t="str">
        <f>IF(AND('Mapa final'!$Y$13="Alta",'Mapa final'!$AA$13="Catastrófico"),CONCATENATE("R1C",'Mapa final'!$O$13),"")</f>
        <v/>
      </c>
      <c r="AL16" s="49" t="str">
        <f>IF(AND('Mapa final'!$Y$14="Alta",'Mapa final'!$AA$14="Catastrófico"),CONCATENATE("R1C",'Mapa final'!$O$14),"")</f>
        <v/>
      </c>
      <c r="AM16" s="50" t="str">
        <f>IF(AND('Mapa final'!$Y$15="Alta",'Mapa final'!$AA$15="Catastrófico"),CONCATENATE("R1C",'Mapa final'!$O$15),"")</f>
        <v/>
      </c>
      <c r="AN16" s="82"/>
      <c r="AO16" s="386" t="s">
        <v>79</v>
      </c>
      <c r="AP16" s="387"/>
      <c r="AQ16" s="387"/>
      <c r="AR16" s="387"/>
      <c r="AS16" s="387"/>
      <c r="AT16" s="388"/>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row>
    <row r="17" spans="1:76" ht="15" customHeight="1" x14ac:dyDescent="0.25">
      <c r="A17" s="82"/>
      <c r="B17" s="338"/>
      <c r="C17" s="338"/>
      <c r="D17" s="339"/>
      <c r="E17" s="395"/>
      <c r="F17" s="380"/>
      <c r="G17" s="380"/>
      <c r="H17" s="380"/>
      <c r="I17" s="380"/>
      <c r="J17" s="66" t="str">
        <f>IF(AND('Mapa final'!$Y$16="Alta",'Mapa final'!$AA$16="Leve"),CONCATENATE("R2C",'Mapa final'!$O$16),"")</f>
        <v/>
      </c>
      <c r="K17" s="67" t="str">
        <f>IF(AND('Mapa final'!$Y$17="Alta",'Mapa final'!$AA$17="Leve"),CONCATENATE("R2C",'Mapa final'!$O$17),"")</f>
        <v/>
      </c>
      <c r="L17" s="67" t="str">
        <f>IF(AND('Mapa final'!$Y$18="Alta",'Mapa final'!$AA$18="Leve"),CONCATENATE("R2C",'Mapa final'!$O$18),"")</f>
        <v/>
      </c>
      <c r="M17" s="67" t="str">
        <f>IF(AND('Mapa final'!$Y$19="Alta",'Mapa final'!$AA$19="Leve"),CONCATENATE("R2C",'Mapa final'!$O$19),"")</f>
        <v/>
      </c>
      <c r="N17" s="67" t="str">
        <f>IF(AND('Mapa final'!$Y$20="Alta",'Mapa final'!$AA$20="Leve"),CONCATENATE("R2C",'Mapa final'!$O$20),"")</f>
        <v/>
      </c>
      <c r="O17" s="68" t="str">
        <f>IF(AND('Mapa final'!$Y$21="Alta",'Mapa final'!$AA$21="Leve"),CONCATENATE("R2C",'Mapa final'!$O$21),"")</f>
        <v/>
      </c>
      <c r="P17" s="66" t="str">
        <f>IF(AND('Mapa final'!$Y$16="Alta",'Mapa final'!$AA$16="Menor"),CONCATENATE("R2C",'Mapa final'!$O$16),"")</f>
        <v/>
      </c>
      <c r="Q17" s="67" t="str">
        <f>IF(AND('Mapa final'!$Y$17="Alta",'Mapa final'!$AA$17="Menor"),CONCATENATE("R2C",'Mapa final'!$O$17),"")</f>
        <v/>
      </c>
      <c r="R17" s="67" t="str">
        <f>IF(AND('Mapa final'!$Y$18="Alta",'Mapa final'!$AA$18="Menor"),CONCATENATE("R2C",'Mapa final'!$O$18),"")</f>
        <v/>
      </c>
      <c r="S17" s="67" t="str">
        <f>IF(AND('Mapa final'!$Y$19="Alta",'Mapa final'!$AA$19="Menor"),CONCATENATE("R2C",'Mapa final'!$O$19),"")</f>
        <v/>
      </c>
      <c r="T17" s="67" t="str">
        <f>IF(AND('Mapa final'!$Y$20="Alta",'Mapa final'!$AA$20="Menor"),CONCATENATE("R2C",'Mapa final'!$O$20),"")</f>
        <v/>
      </c>
      <c r="U17" s="68" t="str">
        <f>IF(AND('Mapa final'!$Y$21="Alta",'Mapa final'!$AA$21="Menor"),CONCATENATE("R2C",'Mapa final'!$O$21),"")</f>
        <v/>
      </c>
      <c r="V17" s="51" t="str">
        <f>IF(AND('Mapa final'!$Y$16="Alta",'Mapa final'!$AA$16="Moderado"),CONCATENATE("R2C",'Mapa final'!$O$16),"")</f>
        <v/>
      </c>
      <c r="W17" s="52" t="str">
        <f>IF(AND('Mapa final'!$Y$17="Alta",'Mapa final'!$AA$17="Moderado"),CONCATENATE("R2C",'Mapa final'!$O$17),"")</f>
        <v/>
      </c>
      <c r="X17" s="52" t="str">
        <f>IF(AND('Mapa final'!$Y$18="Alta",'Mapa final'!$AA$18="Moderado"),CONCATENATE("R2C",'Mapa final'!$O$18),"")</f>
        <v/>
      </c>
      <c r="Y17" s="52" t="str">
        <f>IF(AND('Mapa final'!$Y$19="Alta",'Mapa final'!$AA$19="Moderado"),CONCATENATE("R2C",'Mapa final'!$O$19),"")</f>
        <v/>
      </c>
      <c r="Z17" s="52" t="str">
        <f>IF(AND('Mapa final'!$Y$20="Alta",'Mapa final'!$AA$20="Moderado"),CONCATENATE("R2C",'Mapa final'!$O$20),"")</f>
        <v/>
      </c>
      <c r="AA17" s="53" t="str">
        <f>IF(AND('Mapa final'!$Y$21="Alta",'Mapa final'!$AA$21="Moderado"),CONCATENATE("R2C",'Mapa final'!$O$21),"")</f>
        <v/>
      </c>
      <c r="AB17" s="51" t="str">
        <f>IF(AND('Mapa final'!$Y$16="Alta",'Mapa final'!$AA$16="Mayor"),CONCATENATE("R2C",'Mapa final'!$O$16),"")</f>
        <v/>
      </c>
      <c r="AC17" s="52" t="str">
        <f>IF(AND('Mapa final'!$Y$17="Alta",'Mapa final'!$AA$17="Mayor"),CONCATENATE("R2C",'Mapa final'!$O$17),"")</f>
        <v/>
      </c>
      <c r="AD17" s="52" t="str">
        <f>IF(AND('Mapa final'!$Y$18="Alta",'Mapa final'!$AA$18="Mayor"),CONCATENATE("R2C",'Mapa final'!$O$18),"")</f>
        <v/>
      </c>
      <c r="AE17" s="52" t="str">
        <f>IF(AND('Mapa final'!$Y$19="Alta",'Mapa final'!$AA$19="Mayor"),CONCATENATE("R2C",'Mapa final'!$O$19),"")</f>
        <v/>
      </c>
      <c r="AF17" s="52" t="str">
        <f>IF(AND('Mapa final'!$Y$20="Alta",'Mapa final'!$AA$20="Mayor"),CONCATENATE("R2C",'Mapa final'!$O$20),"")</f>
        <v/>
      </c>
      <c r="AG17" s="53" t="str">
        <f>IF(AND('Mapa final'!$Y$21="Alta",'Mapa final'!$AA$21="Mayor"),CONCATENATE("R2C",'Mapa final'!$O$21),"")</f>
        <v/>
      </c>
      <c r="AH17" s="54" t="str">
        <f>IF(AND('Mapa final'!$Y$16="Alta",'Mapa final'!$AA$16="Catastrófico"),CONCATENATE("R2C",'Mapa final'!$O$16),"")</f>
        <v/>
      </c>
      <c r="AI17" s="55" t="str">
        <f>IF(AND('Mapa final'!$Y$17="Alta",'Mapa final'!$AA$17="Catastrófico"),CONCATENATE("R2C",'Mapa final'!$O$17),"")</f>
        <v/>
      </c>
      <c r="AJ17" s="55" t="str">
        <f>IF(AND('Mapa final'!$Y$18="Alta",'Mapa final'!$AA$18="Catastrófico"),CONCATENATE("R2C",'Mapa final'!$O$18),"")</f>
        <v/>
      </c>
      <c r="AK17" s="55" t="str">
        <f>IF(AND('Mapa final'!$Y$19="Alta",'Mapa final'!$AA$19="Catastrófico"),CONCATENATE("R2C",'Mapa final'!$O$19),"")</f>
        <v/>
      </c>
      <c r="AL17" s="55" t="str">
        <f>IF(AND('Mapa final'!$Y$20="Alta",'Mapa final'!$AA$20="Catastrófico"),CONCATENATE("R2C",'Mapa final'!$O$20),"")</f>
        <v/>
      </c>
      <c r="AM17" s="56" t="str">
        <f>IF(AND('Mapa final'!$Y$21="Alta",'Mapa final'!$AA$21="Catastrófico"),CONCATENATE("R2C",'Mapa final'!$O$21),"")</f>
        <v/>
      </c>
      <c r="AN17" s="82"/>
      <c r="AO17" s="389"/>
      <c r="AP17" s="390"/>
      <c r="AQ17" s="390"/>
      <c r="AR17" s="390"/>
      <c r="AS17" s="390"/>
      <c r="AT17" s="391"/>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row>
    <row r="18" spans="1:76" ht="15" customHeight="1" x14ac:dyDescent="0.25">
      <c r="A18" s="82"/>
      <c r="B18" s="338"/>
      <c r="C18" s="338"/>
      <c r="D18" s="339"/>
      <c r="E18" s="379"/>
      <c r="F18" s="380"/>
      <c r="G18" s="380"/>
      <c r="H18" s="380"/>
      <c r="I18" s="380"/>
      <c r="J18" s="66" t="str">
        <f>IF(AND('Mapa final'!$Y$22="Alta",'Mapa final'!$AA$22="Leve"),CONCATENATE("R3C",'Mapa final'!$O$22),"")</f>
        <v/>
      </c>
      <c r="K18" s="67" t="str">
        <f>IF(AND('Mapa final'!$Y$23="Alta",'Mapa final'!$AA$23="Leve"),CONCATENATE("R3C",'Mapa final'!$O$23),"")</f>
        <v/>
      </c>
      <c r="L18" s="67" t="str">
        <f>IF(AND('Mapa final'!$Y$24="Alta",'Mapa final'!$AA$24="Leve"),CONCATENATE("R3C",'Mapa final'!$O$24),"")</f>
        <v/>
      </c>
      <c r="M18" s="67" t="str">
        <f>IF(AND('Mapa final'!$Y$25="Alta",'Mapa final'!$AA$25="Leve"),CONCATENATE("R3C",'Mapa final'!$O$25),"")</f>
        <v/>
      </c>
      <c r="N18" s="67" t="str">
        <f>IF(AND('Mapa final'!$Y$26="Alta",'Mapa final'!$AA$26="Leve"),CONCATENATE("R3C",'Mapa final'!$O$26),"")</f>
        <v/>
      </c>
      <c r="O18" s="68" t="str">
        <f>IF(AND('Mapa final'!$Y$27="Alta",'Mapa final'!$AA$27="Leve"),CONCATENATE("R3C",'Mapa final'!$O$27),"")</f>
        <v/>
      </c>
      <c r="P18" s="66" t="str">
        <f>IF(AND('Mapa final'!$Y$22="Alta",'Mapa final'!$AA$22="Menor"),CONCATENATE("R3C",'Mapa final'!$O$22),"")</f>
        <v/>
      </c>
      <c r="Q18" s="67" t="str">
        <f>IF(AND('Mapa final'!$Y$23="Alta",'Mapa final'!$AA$23="Menor"),CONCATENATE("R3C",'Mapa final'!$O$23),"")</f>
        <v/>
      </c>
      <c r="R18" s="67" t="str">
        <f>IF(AND('Mapa final'!$Y$24="Alta",'Mapa final'!$AA$24="Menor"),CONCATENATE("R3C",'Mapa final'!$O$24),"")</f>
        <v/>
      </c>
      <c r="S18" s="67" t="str">
        <f>IF(AND('Mapa final'!$Y$25="Alta",'Mapa final'!$AA$25="Menor"),CONCATENATE("R3C",'Mapa final'!$O$25),"")</f>
        <v/>
      </c>
      <c r="T18" s="67" t="str">
        <f>IF(AND('Mapa final'!$Y$26="Alta",'Mapa final'!$AA$26="Menor"),CONCATENATE("R3C",'Mapa final'!$O$26),"")</f>
        <v/>
      </c>
      <c r="U18" s="68" t="str">
        <f>IF(AND('Mapa final'!$Y$27="Alta",'Mapa final'!$AA$27="Menor"),CONCATENATE("R3C",'Mapa final'!$O$27),"")</f>
        <v/>
      </c>
      <c r="V18" s="51" t="str">
        <f>IF(AND('Mapa final'!$Y$22="Alta",'Mapa final'!$AA$22="Moderado"),CONCATENATE("R3C",'Mapa final'!$O$22),"")</f>
        <v/>
      </c>
      <c r="W18" s="52" t="str">
        <f>IF(AND('Mapa final'!$Y$23="Alta",'Mapa final'!$AA$23="Moderado"),CONCATENATE("R3C",'Mapa final'!$O$23),"")</f>
        <v/>
      </c>
      <c r="X18" s="52" t="str">
        <f>IF(AND('Mapa final'!$Y$24="Alta",'Mapa final'!$AA$24="Moderado"),CONCATENATE("R3C",'Mapa final'!$O$24),"")</f>
        <v/>
      </c>
      <c r="Y18" s="52" t="str">
        <f>IF(AND('Mapa final'!$Y$25="Alta",'Mapa final'!$AA$25="Moderado"),CONCATENATE("R3C",'Mapa final'!$O$25),"")</f>
        <v/>
      </c>
      <c r="Z18" s="52" t="str">
        <f>IF(AND('Mapa final'!$Y$26="Alta",'Mapa final'!$AA$26="Moderado"),CONCATENATE("R3C",'Mapa final'!$O$26),"")</f>
        <v/>
      </c>
      <c r="AA18" s="53" t="str">
        <f>IF(AND('Mapa final'!$Y$27="Alta",'Mapa final'!$AA$27="Moderado"),CONCATENATE("R3C",'Mapa final'!$O$27),"")</f>
        <v/>
      </c>
      <c r="AB18" s="51" t="str">
        <f>IF(AND('Mapa final'!$Y$22="Alta",'Mapa final'!$AA$22="Mayor"),CONCATENATE("R3C",'Mapa final'!$O$22),"")</f>
        <v/>
      </c>
      <c r="AC18" s="52" t="str">
        <f>IF(AND('Mapa final'!$Y$23="Alta",'Mapa final'!$AA$23="Mayor"),CONCATENATE("R3C",'Mapa final'!$O$23),"")</f>
        <v/>
      </c>
      <c r="AD18" s="52" t="str">
        <f>IF(AND('Mapa final'!$Y$24="Alta",'Mapa final'!$AA$24="Mayor"),CONCATENATE("R3C",'Mapa final'!$O$24),"")</f>
        <v/>
      </c>
      <c r="AE18" s="52" t="str">
        <f>IF(AND('Mapa final'!$Y$25="Alta",'Mapa final'!$AA$25="Mayor"),CONCATENATE("R3C",'Mapa final'!$O$25),"")</f>
        <v/>
      </c>
      <c r="AF18" s="52" t="str">
        <f>IF(AND('Mapa final'!$Y$26="Alta",'Mapa final'!$AA$26="Mayor"),CONCATENATE("R3C",'Mapa final'!$O$26),"")</f>
        <v/>
      </c>
      <c r="AG18" s="53" t="str">
        <f>IF(AND('Mapa final'!$Y$27="Alta",'Mapa final'!$AA$27="Mayor"),CONCATENATE("R3C",'Mapa final'!$O$27),"")</f>
        <v/>
      </c>
      <c r="AH18" s="54" t="str">
        <f>IF(AND('Mapa final'!$Y$22="Alta",'Mapa final'!$AA$22="Catastrófico"),CONCATENATE("R3C",'Mapa final'!$O$22),"")</f>
        <v/>
      </c>
      <c r="AI18" s="55" t="str">
        <f>IF(AND('Mapa final'!$Y$23="Alta",'Mapa final'!$AA$23="Catastrófico"),CONCATENATE("R3C",'Mapa final'!$O$23),"")</f>
        <v/>
      </c>
      <c r="AJ18" s="55" t="str">
        <f>IF(AND('Mapa final'!$Y$24="Alta",'Mapa final'!$AA$24="Catastrófico"),CONCATENATE("R3C",'Mapa final'!$O$24),"")</f>
        <v/>
      </c>
      <c r="AK18" s="55" t="str">
        <f>IF(AND('Mapa final'!$Y$25="Alta",'Mapa final'!$AA$25="Catastrófico"),CONCATENATE("R3C",'Mapa final'!$O$25),"")</f>
        <v/>
      </c>
      <c r="AL18" s="55" t="str">
        <f>IF(AND('Mapa final'!$Y$26="Alta",'Mapa final'!$AA$26="Catastrófico"),CONCATENATE("R3C",'Mapa final'!$O$26),"")</f>
        <v/>
      </c>
      <c r="AM18" s="56" t="str">
        <f>IF(AND('Mapa final'!$Y$27="Alta",'Mapa final'!$AA$27="Catastrófico"),CONCATENATE("R3C",'Mapa final'!$O$27),"")</f>
        <v/>
      </c>
      <c r="AN18" s="82"/>
      <c r="AO18" s="389"/>
      <c r="AP18" s="390"/>
      <c r="AQ18" s="390"/>
      <c r="AR18" s="390"/>
      <c r="AS18" s="390"/>
      <c r="AT18" s="391"/>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row>
    <row r="19" spans="1:76" ht="15" customHeight="1" x14ac:dyDescent="0.25">
      <c r="A19" s="82"/>
      <c r="B19" s="338"/>
      <c r="C19" s="338"/>
      <c r="D19" s="339"/>
      <c r="E19" s="379"/>
      <c r="F19" s="380"/>
      <c r="G19" s="380"/>
      <c r="H19" s="380"/>
      <c r="I19" s="380"/>
      <c r="J19" s="66" t="str">
        <f>IF(AND('Mapa final'!$Y$28="Alta",'Mapa final'!$AA$28="Leve"),CONCATENATE("R4C",'Mapa final'!$O$28),"")</f>
        <v/>
      </c>
      <c r="K19" s="67" t="str">
        <f>IF(AND('Mapa final'!$Y$29="Alta",'Mapa final'!$AA$29="Leve"),CONCATENATE("R4C",'Mapa final'!$O$29),"")</f>
        <v/>
      </c>
      <c r="L19" s="67" t="str">
        <f>IF(AND('Mapa final'!$Y$30="Alta",'Mapa final'!$AA$30="Leve"),CONCATENATE("R4C",'Mapa final'!$O$30),"")</f>
        <v/>
      </c>
      <c r="M19" s="67" t="str">
        <f>IF(AND('Mapa final'!$Y$31="Alta",'Mapa final'!$AA$31="Leve"),CONCATENATE("R4C",'Mapa final'!$O$31),"")</f>
        <v/>
      </c>
      <c r="N19" s="67" t="str">
        <f>IF(AND('Mapa final'!$Y$32="Alta",'Mapa final'!$AA$32="Leve"),CONCATENATE("R4C",'Mapa final'!$O$32),"")</f>
        <v/>
      </c>
      <c r="O19" s="68" t="str">
        <f>IF(AND('Mapa final'!$Y$33="Alta",'Mapa final'!$AA$33="Leve"),CONCATENATE("R4C",'Mapa final'!$O$33),"")</f>
        <v/>
      </c>
      <c r="P19" s="66" t="str">
        <f>IF(AND('Mapa final'!$Y$28="Alta",'Mapa final'!$AA$28="Menor"),CONCATENATE("R4C",'Mapa final'!$O$28),"")</f>
        <v/>
      </c>
      <c r="Q19" s="67" t="str">
        <f>IF(AND('Mapa final'!$Y$29="Alta",'Mapa final'!$AA$29="Menor"),CONCATENATE("R4C",'Mapa final'!$O$29),"")</f>
        <v/>
      </c>
      <c r="R19" s="67" t="str">
        <f>IF(AND('Mapa final'!$Y$30="Alta",'Mapa final'!$AA$30="Menor"),CONCATENATE("R4C",'Mapa final'!$O$30),"")</f>
        <v/>
      </c>
      <c r="S19" s="67" t="str">
        <f>IF(AND('Mapa final'!$Y$31="Alta",'Mapa final'!$AA$31="Menor"),CONCATENATE("R4C",'Mapa final'!$O$31),"")</f>
        <v/>
      </c>
      <c r="T19" s="67" t="str">
        <f>IF(AND('Mapa final'!$Y$32="Alta",'Mapa final'!$AA$32="Menor"),CONCATENATE("R4C",'Mapa final'!$O$32),"")</f>
        <v/>
      </c>
      <c r="U19" s="68" t="str">
        <f>IF(AND('Mapa final'!$Y$33="Alta",'Mapa final'!$AA$33="Menor"),CONCATENATE("R4C",'Mapa final'!$O$33),"")</f>
        <v/>
      </c>
      <c r="V19" s="51" t="str">
        <f>IF(AND('Mapa final'!$Y$28="Alta",'Mapa final'!$AA$28="Moderado"),CONCATENATE("R4C",'Mapa final'!$O$28),"")</f>
        <v/>
      </c>
      <c r="W19" s="52" t="str">
        <f>IF(AND('Mapa final'!$Y$29="Alta",'Mapa final'!$AA$29="Moderado"),CONCATENATE("R4C",'Mapa final'!$O$29),"")</f>
        <v/>
      </c>
      <c r="X19" s="52" t="str">
        <f>IF(AND('Mapa final'!$Y$30="Alta",'Mapa final'!$AA$30="Moderado"),CONCATENATE("R4C",'Mapa final'!$O$30),"")</f>
        <v/>
      </c>
      <c r="Y19" s="52" t="str">
        <f>IF(AND('Mapa final'!$Y$31="Alta",'Mapa final'!$AA$31="Moderado"),CONCATENATE("R4C",'Mapa final'!$O$31),"")</f>
        <v/>
      </c>
      <c r="Z19" s="52" t="str">
        <f>IF(AND('Mapa final'!$Y$32="Alta",'Mapa final'!$AA$32="Moderado"),CONCATENATE("R4C",'Mapa final'!$O$32),"")</f>
        <v/>
      </c>
      <c r="AA19" s="53" t="str">
        <f>IF(AND('Mapa final'!$Y$33="Alta",'Mapa final'!$AA$33="Moderado"),CONCATENATE("R4C",'Mapa final'!$O$33),"")</f>
        <v/>
      </c>
      <c r="AB19" s="51" t="str">
        <f>IF(AND('Mapa final'!$Y$28="Alta",'Mapa final'!$AA$28="Mayor"),CONCATENATE("R4C",'Mapa final'!$O$28),"")</f>
        <v/>
      </c>
      <c r="AC19" s="52" t="str">
        <f>IF(AND('Mapa final'!$Y$29="Alta",'Mapa final'!$AA$29="Mayor"),CONCATENATE("R4C",'Mapa final'!$O$29),"")</f>
        <v/>
      </c>
      <c r="AD19" s="52" t="str">
        <f>IF(AND('Mapa final'!$Y$30="Alta",'Mapa final'!$AA$30="Mayor"),CONCATENATE("R4C",'Mapa final'!$O$30),"")</f>
        <v/>
      </c>
      <c r="AE19" s="52" t="str">
        <f>IF(AND('Mapa final'!$Y$31="Alta",'Mapa final'!$AA$31="Mayor"),CONCATENATE("R4C",'Mapa final'!$O$31),"")</f>
        <v/>
      </c>
      <c r="AF19" s="52" t="str">
        <f>IF(AND('Mapa final'!$Y$32="Alta",'Mapa final'!$AA$32="Mayor"),CONCATENATE("R4C",'Mapa final'!$O$32),"")</f>
        <v/>
      </c>
      <c r="AG19" s="53" t="str">
        <f>IF(AND('Mapa final'!$Y$33="Alta",'Mapa final'!$AA$33="Mayor"),CONCATENATE("R4C",'Mapa final'!$O$33),"")</f>
        <v/>
      </c>
      <c r="AH19" s="54" t="str">
        <f>IF(AND('Mapa final'!$Y$28="Alta",'Mapa final'!$AA$28="Catastrófico"),CONCATENATE("R4C",'Mapa final'!$O$28),"")</f>
        <v/>
      </c>
      <c r="AI19" s="55" t="str">
        <f>IF(AND('Mapa final'!$Y$29="Alta",'Mapa final'!$AA$29="Catastrófico"),CONCATENATE("R4C",'Mapa final'!$O$29),"")</f>
        <v/>
      </c>
      <c r="AJ19" s="55" t="str">
        <f>IF(AND('Mapa final'!$Y$30="Alta",'Mapa final'!$AA$30="Catastrófico"),CONCATENATE("R4C",'Mapa final'!$O$30),"")</f>
        <v/>
      </c>
      <c r="AK19" s="55" t="str">
        <f>IF(AND('Mapa final'!$Y$31="Alta",'Mapa final'!$AA$31="Catastrófico"),CONCATENATE("R4C",'Mapa final'!$O$31),"")</f>
        <v/>
      </c>
      <c r="AL19" s="55" t="str">
        <f>IF(AND('Mapa final'!$Y$32="Alta",'Mapa final'!$AA$32="Catastrófico"),CONCATENATE("R4C",'Mapa final'!$O$32),"")</f>
        <v/>
      </c>
      <c r="AM19" s="56" t="str">
        <f>IF(AND('Mapa final'!$Y$33="Alta",'Mapa final'!$AA$33="Catastrófico"),CONCATENATE("R4C",'Mapa final'!$O$33),"")</f>
        <v/>
      </c>
      <c r="AN19" s="82"/>
      <c r="AO19" s="389"/>
      <c r="AP19" s="390"/>
      <c r="AQ19" s="390"/>
      <c r="AR19" s="390"/>
      <c r="AS19" s="390"/>
      <c r="AT19" s="391"/>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row>
    <row r="20" spans="1:76" ht="15" customHeight="1" x14ac:dyDescent="0.25">
      <c r="A20" s="82"/>
      <c r="B20" s="338"/>
      <c r="C20" s="338"/>
      <c r="D20" s="339"/>
      <c r="E20" s="379"/>
      <c r="F20" s="380"/>
      <c r="G20" s="380"/>
      <c r="H20" s="380"/>
      <c r="I20" s="380"/>
      <c r="J20" s="66" t="str">
        <f>IF(AND('Mapa final'!$Y$34="Alta",'Mapa final'!$AA$34="Leve"),CONCATENATE("R5C",'Mapa final'!$O$34),"")</f>
        <v/>
      </c>
      <c r="K20" s="67" t="str">
        <f>IF(AND('Mapa final'!$Y$35="Alta",'Mapa final'!$AA$35="Leve"),CONCATENATE("R5C",'Mapa final'!$O$35),"")</f>
        <v/>
      </c>
      <c r="L20" s="67" t="str">
        <f>IF(AND('Mapa final'!$Y$36="Alta",'Mapa final'!$AA$36="Leve"),CONCATENATE("R5C",'Mapa final'!$O$36),"")</f>
        <v/>
      </c>
      <c r="M20" s="67" t="str">
        <f>IF(AND('Mapa final'!$Y$37="Alta",'Mapa final'!$AA$37="Leve"),CONCATENATE("R5C",'Mapa final'!$O$37),"")</f>
        <v/>
      </c>
      <c r="N20" s="67" t="str">
        <f>IF(AND('Mapa final'!$Y$38="Alta",'Mapa final'!$AA$38="Leve"),CONCATENATE("R5C",'Mapa final'!$O$38),"")</f>
        <v/>
      </c>
      <c r="O20" s="68" t="str">
        <f>IF(AND('Mapa final'!$Y$39="Alta",'Mapa final'!$AA$39="Leve"),CONCATENATE("R5C",'Mapa final'!$O$39),"")</f>
        <v/>
      </c>
      <c r="P20" s="66" t="str">
        <f>IF(AND('Mapa final'!$Y$34="Alta",'Mapa final'!$AA$34="Menor"),CONCATENATE("R5C",'Mapa final'!$O$34),"")</f>
        <v/>
      </c>
      <c r="Q20" s="67" t="str">
        <f>IF(AND('Mapa final'!$Y$35="Alta",'Mapa final'!$AA$35="Menor"),CONCATENATE("R5C",'Mapa final'!$O$35),"")</f>
        <v/>
      </c>
      <c r="R20" s="67" t="str">
        <f>IF(AND('Mapa final'!$Y$36="Alta",'Mapa final'!$AA$36="Menor"),CONCATENATE("R5C",'Mapa final'!$O$36),"")</f>
        <v/>
      </c>
      <c r="S20" s="67" t="str">
        <f>IF(AND('Mapa final'!$Y$37="Alta",'Mapa final'!$AA$37="Menor"),CONCATENATE("R5C",'Mapa final'!$O$37),"")</f>
        <v/>
      </c>
      <c r="T20" s="67" t="str">
        <f>IF(AND('Mapa final'!$Y$38="Alta",'Mapa final'!$AA$38="Menor"),CONCATENATE("R5C",'Mapa final'!$O$38),"")</f>
        <v/>
      </c>
      <c r="U20" s="68" t="str">
        <f>IF(AND('Mapa final'!$Y$39="Alta",'Mapa final'!$AA$39="Menor"),CONCATENATE("R5C",'Mapa final'!$O$39),"")</f>
        <v/>
      </c>
      <c r="V20" s="51" t="str">
        <f>IF(AND('Mapa final'!$Y$34="Alta",'Mapa final'!$AA$34="Moderado"),CONCATENATE("R5C",'Mapa final'!$O$34),"")</f>
        <v/>
      </c>
      <c r="W20" s="52" t="str">
        <f>IF(AND('Mapa final'!$Y$35="Alta",'Mapa final'!$AA$35="Moderado"),CONCATENATE("R5C",'Mapa final'!$O$35),"")</f>
        <v/>
      </c>
      <c r="X20" s="52" t="str">
        <f>IF(AND('Mapa final'!$Y$36="Alta",'Mapa final'!$AA$36="Moderado"),CONCATENATE("R5C",'Mapa final'!$O$36),"")</f>
        <v/>
      </c>
      <c r="Y20" s="52" t="str">
        <f>IF(AND('Mapa final'!$Y$37="Alta",'Mapa final'!$AA$37="Moderado"),CONCATENATE("R5C",'Mapa final'!$O$37),"")</f>
        <v/>
      </c>
      <c r="Z20" s="52" t="str">
        <f>IF(AND('Mapa final'!$Y$38="Alta",'Mapa final'!$AA$38="Moderado"),CONCATENATE("R5C",'Mapa final'!$O$38),"")</f>
        <v/>
      </c>
      <c r="AA20" s="53" t="str">
        <f>IF(AND('Mapa final'!$Y$39="Alta",'Mapa final'!$AA$39="Moderado"),CONCATENATE("R5C",'Mapa final'!$O$39),"")</f>
        <v/>
      </c>
      <c r="AB20" s="51" t="str">
        <f>IF(AND('Mapa final'!$Y$34="Alta",'Mapa final'!$AA$34="Mayor"),CONCATENATE("R5C",'Mapa final'!$O$34),"")</f>
        <v/>
      </c>
      <c r="AC20" s="52" t="str">
        <f>IF(AND('Mapa final'!$Y$35="Alta",'Mapa final'!$AA$35="Mayor"),CONCATENATE("R5C",'Mapa final'!$O$35),"")</f>
        <v/>
      </c>
      <c r="AD20" s="52" t="str">
        <f>IF(AND('Mapa final'!$Y$36="Alta",'Mapa final'!$AA$36="Mayor"),CONCATENATE("R5C",'Mapa final'!$O$36),"")</f>
        <v/>
      </c>
      <c r="AE20" s="52" t="str">
        <f>IF(AND('Mapa final'!$Y$37="Alta",'Mapa final'!$AA$37="Mayor"),CONCATENATE("R5C",'Mapa final'!$O$37),"")</f>
        <v/>
      </c>
      <c r="AF20" s="52" t="str">
        <f>IF(AND('Mapa final'!$Y$38="Alta",'Mapa final'!$AA$38="Mayor"),CONCATENATE("R5C",'Mapa final'!$O$38),"")</f>
        <v/>
      </c>
      <c r="AG20" s="53" t="str">
        <f>IF(AND('Mapa final'!$Y$39="Alta",'Mapa final'!$AA$39="Mayor"),CONCATENATE("R5C",'Mapa final'!$O$39),"")</f>
        <v/>
      </c>
      <c r="AH20" s="54" t="str">
        <f>IF(AND('Mapa final'!$Y$34="Alta",'Mapa final'!$AA$34="Catastrófico"),CONCATENATE("R5C",'Mapa final'!$O$34),"")</f>
        <v/>
      </c>
      <c r="AI20" s="55" t="str">
        <f>IF(AND('Mapa final'!$Y$35="Alta",'Mapa final'!$AA$35="Catastrófico"),CONCATENATE("R5C",'Mapa final'!$O$35),"")</f>
        <v/>
      </c>
      <c r="AJ20" s="55" t="str">
        <f>IF(AND('Mapa final'!$Y$36="Alta",'Mapa final'!$AA$36="Catastrófico"),CONCATENATE("R5C",'Mapa final'!$O$36),"")</f>
        <v/>
      </c>
      <c r="AK20" s="55" t="str">
        <f>IF(AND('Mapa final'!$Y$37="Alta",'Mapa final'!$AA$37="Catastrófico"),CONCATENATE("R5C",'Mapa final'!$O$37),"")</f>
        <v/>
      </c>
      <c r="AL20" s="55" t="str">
        <f>IF(AND('Mapa final'!$Y$38="Alta",'Mapa final'!$AA$38="Catastrófico"),CONCATENATE("R5C",'Mapa final'!$O$38),"")</f>
        <v/>
      </c>
      <c r="AM20" s="56" t="str">
        <f>IF(AND('Mapa final'!$Y$39="Alta",'Mapa final'!$AA$39="Catastrófico"),CONCATENATE("R5C",'Mapa final'!$O$39),"")</f>
        <v/>
      </c>
      <c r="AN20" s="82"/>
      <c r="AO20" s="389"/>
      <c r="AP20" s="390"/>
      <c r="AQ20" s="390"/>
      <c r="AR20" s="390"/>
      <c r="AS20" s="390"/>
      <c r="AT20" s="391"/>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row>
    <row r="21" spans="1:76" ht="15" customHeight="1" x14ac:dyDescent="0.25">
      <c r="A21" s="82"/>
      <c r="B21" s="338"/>
      <c r="C21" s="338"/>
      <c r="D21" s="339"/>
      <c r="E21" s="379"/>
      <c r="F21" s="380"/>
      <c r="G21" s="380"/>
      <c r="H21" s="380"/>
      <c r="I21" s="380"/>
      <c r="J21" s="66" t="str">
        <f>IF(AND('Mapa final'!$Y$40="Alta",'Mapa final'!$AA$40="Leve"),CONCATENATE("R6C",'Mapa final'!$O$40),"")</f>
        <v/>
      </c>
      <c r="K21" s="67" t="str">
        <f>IF(AND('Mapa final'!$Y$41="Alta",'Mapa final'!$AA$41="Leve"),CONCATENATE("R6C",'Mapa final'!$O$41),"")</f>
        <v/>
      </c>
      <c r="L21" s="67" t="str">
        <f>IF(AND('Mapa final'!$Y$42="Alta",'Mapa final'!$AA$42="Leve"),CONCATENATE("R6C",'Mapa final'!$O$42),"")</f>
        <v/>
      </c>
      <c r="M21" s="67" t="str">
        <f>IF(AND('Mapa final'!$Y$43="Alta",'Mapa final'!$AA$43="Leve"),CONCATENATE("R6C",'Mapa final'!$O$43),"")</f>
        <v/>
      </c>
      <c r="N21" s="67" t="str">
        <f>IF(AND('Mapa final'!$Y$44="Alta",'Mapa final'!$AA$44="Leve"),CONCATENATE("R6C",'Mapa final'!$O$44),"")</f>
        <v/>
      </c>
      <c r="O21" s="68" t="str">
        <f>IF(AND('Mapa final'!$Y$45="Alta",'Mapa final'!$AA$45="Leve"),CONCATENATE("R6C",'Mapa final'!$O$45),"")</f>
        <v/>
      </c>
      <c r="P21" s="66" t="str">
        <f>IF(AND('Mapa final'!$Y$40="Alta",'Mapa final'!$AA$40="Menor"),CONCATENATE("R6C",'Mapa final'!$O$40),"")</f>
        <v/>
      </c>
      <c r="Q21" s="67" t="str">
        <f>IF(AND('Mapa final'!$Y$41="Alta",'Mapa final'!$AA$41="Menor"),CONCATENATE("R6C",'Mapa final'!$O$41),"")</f>
        <v/>
      </c>
      <c r="R21" s="67" t="str">
        <f>IF(AND('Mapa final'!$Y$42="Alta",'Mapa final'!$AA$42="Menor"),CONCATENATE("R6C",'Mapa final'!$O$42),"")</f>
        <v/>
      </c>
      <c r="S21" s="67" t="str">
        <f>IF(AND('Mapa final'!$Y$43="Alta",'Mapa final'!$AA$43="Menor"),CONCATENATE("R6C",'Mapa final'!$O$43),"")</f>
        <v/>
      </c>
      <c r="T21" s="67" t="str">
        <f>IF(AND('Mapa final'!$Y$44="Alta",'Mapa final'!$AA$44="Menor"),CONCATENATE("R6C",'Mapa final'!$O$44),"")</f>
        <v/>
      </c>
      <c r="U21" s="68" t="str">
        <f>IF(AND('Mapa final'!$Y$45="Alta",'Mapa final'!$AA$45="Menor"),CONCATENATE("R6C",'Mapa final'!$O$45),"")</f>
        <v/>
      </c>
      <c r="V21" s="51" t="str">
        <f>IF(AND('Mapa final'!$Y$40="Alta",'Mapa final'!$AA$40="Moderado"),CONCATENATE("R6C",'Mapa final'!$O$40),"")</f>
        <v/>
      </c>
      <c r="W21" s="52" t="str">
        <f>IF(AND('Mapa final'!$Y$41="Alta",'Mapa final'!$AA$41="Moderado"),CONCATENATE("R6C",'Mapa final'!$O$41),"")</f>
        <v/>
      </c>
      <c r="X21" s="52" t="str">
        <f>IF(AND('Mapa final'!$Y$42="Alta",'Mapa final'!$AA$42="Moderado"),CONCATENATE("R6C",'Mapa final'!$O$42),"")</f>
        <v/>
      </c>
      <c r="Y21" s="52" t="str">
        <f>IF(AND('Mapa final'!$Y$43="Alta",'Mapa final'!$AA$43="Moderado"),CONCATENATE("R6C",'Mapa final'!$O$43),"")</f>
        <v/>
      </c>
      <c r="Z21" s="52" t="str">
        <f>IF(AND('Mapa final'!$Y$44="Alta",'Mapa final'!$AA$44="Moderado"),CONCATENATE("R6C",'Mapa final'!$O$44),"")</f>
        <v/>
      </c>
      <c r="AA21" s="53" t="str">
        <f>IF(AND('Mapa final'!$Y$45="Alta",'Mapa final'!$AA$45="Moderado"),CONCATENATE("R6C",'Mapa final'!$O$45),"")</f>
        <v/>
      </c>
      <c r="AB21" s="51" t="str">
        <f>IF(AND('Mapa final'!$Y$40="Alta",'Mapa final'!$AA$40="Mayor"),CONCATENATE("R6C",'Mapa final'!$O$40),"")</f>
        <v/>
      </c>
      <c r="AC21" s="52" t="str">
        <f>IF(AND('Mapa final'!$Y$41="Alta",'Mapa final'!$AA$41="Mayor"),CONCATENATE("R6C",'Mapa final'!$O$41),"")</f>
        <v/>
      </c>
      <c r="AD21" s="52" t="str">
        <f>IF(AND('Mapa final'!$Y$42="Alta",'Mapa final'!$AA$42="Mayor"),CONCATENATE("R6C",'Mapa final'!$O$42),"")</f>
        <v/>
      </c>
      <c r="AE21" s="52" t="str">
        <f>IF(AND('Mapa final'!$Y$43="Alta",'Mapa final'!$AA$43="Mayor"),CONCATENATE("R6C",'Mapa final'!$O$43),"")</f>
        <v/>
      </c>
      <c r="AF21" s="52" t="str">
        <f>IF(AND('Mapa final'!$Y$44="Alta",'Mapa final'!$AA$44="Mayor"),CONCATENATE("R6C",'Mapa final'!$O$44),"")</f>
        <v/>
      </c>
      <c r="AG21" s="53" t="str">
        <f>IF(AND('Mapa final'!$Y$45="Alta",'Mapa final'!$AA$45="Mayor"),CONCATENATE("R6C",'Mapa final'!$O$45),"")</f>
        <v/>
      </c>
      <c r="AH21" s="54" t="str">
        <f>IF(AND('Mapa final'!$Y$40="Alta",'Mapa final'!$AA$40="Catastrófico"),CONCATENATE("R6C",'Mapa final'!$O$40),"")</f>
        <v/>
      </c>
      <c r="AI21" s="55" t="str">
        <f>IF(AND('Mapa final'!$Y$41="Alta",'Mapa final'!$AA$41="Catastrófico"),CONCATENATE("R6C",'Mapa final'!$O$41),"")</f>
        <v/>
      </c>
      <c r="AJ21" s="55" t="str">
        <f>IF(AND('Mapa final'!$Y$42="Alta",'Mapa final'!$AA$42="Catastrófico"),CONCATENATE("R6C",'Mapa final'!$O$42),"")</f>
        <v/>
      </c>
      <c r="AK21" s="55" t="str">
        <f>IF(AND('Mapa final'!$Y$43="Alta",'Mapa final'!$AA$43="Catastrófico"),CONCATENATE("R6C",'Mapa final'!$O$43),"")</f>
        <v/>
      </c>
      <c r="AL21" s="55" t="str">
        <f>IF(AND('Mapa final'!$Y$44="Alta",'Mapa final'!$AA$44="Catastrófico"),CONCATENATE("R6C",'Mapa final'!$O$44),"")</f>
        <v/>
      </c>
      <c r="AM21" s="56" t="str">
        <f>IF(AND('Mapa final'!$Y$45="Alta",'Mapa final'!$AA$45="Catastrófico"),CONCATENATE("R6C",'Mapa final'!$O$45),"")</f>
        <v/>
      </c>
      <c r="AN21" s="82"/>
      <c r="AO21" s="389"/>
      <c r="AP21" s="390"/>
      <c r="AQ21" s="390"/>
      <c r="AR21" s="390"/>
      <c r="AS21" s="390"/>
      <c r="AT21" s="391"/>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row>
    <row r="22" spans="1:76" ht="15" customHeight="1" x14ac:dyDescent="0.25">
      <c r="A22" s="82"/>
      <c r="B22" s="338"/>
      <c r="C22" s="338"/>
      <c r="D22" s="339"/>
      <c r="E22" s="379"/>
      <c r="F22" s="380"/>
      <c r="G22" s="380"/>
      <c r="H22" s="380"/>
      <c r="I22" s="380"/>
      <c r="J22" s="66" t="str">
        <f>IF(AND('Mapa final'!$Y$46="Alta",'Mapa final'!$AA$46="Leve"),CONCATENATE("R7C",'Mapa final'!$O$46),"")</f>
        <v/>
      </c>
      <c r="K22" s="67" t="str">
        <f>IF(AND('Mapa final'!$Y$47="Alta",'Mapa final'!$AA$47="Leve"),CONCATENATE("R7C",'Mapa final'!$O$47),"")</f>
        <v/>
      </c>
      <c r="L22" s="67" t="str">
        <f>IF(AND('Mapa final'!$Y$48="Alta",'Mapa final'!$AA$48="Leve"),CONCATENATE("R7C",'Mapa final'!$O$48),"")</f>
        <v/>
      </c>
      <c r="M22" s="67" t="str">
        <f>IF(AND('Mapa final'!$Y$49="Alta",'Mapa final'!$AA$49="Leve"),CONCATENATE("R7C",'Mapa final'!$O$49),"")</f>
        <v/>
      </c>
      <c r="N22" s="67" t="str">
        <f>IF(AND('Mapa final'!$Y$50="Alta",'Mapa final'!$AA$50="Leve"),CONCATENATE("R7C",'Mapa final'!$O$50),"")</f>
        <v/>
      </c>
      <c r="O22" s="68" t="str">
        <f>IF(AND('Mapa final'!$Y$51="Alta",'Mapa final'!$AA$51="Leve"),CONCATENATE("R7C",'Mapa final'!$O$51),"")</f>
        <v/>
      </c>
      <c r="P22" s="66" t="str">
        <f>IF(AND('Mapa final'!$Y$46="Alta",'Mapa final'!$AA$46="Menor"),CONCATENATE("R7C",'Mapa final'!$O$46),"")</f>
        <v/>
      </c>
      <c r="Q22" s="67" t="str">
        <f>IF(AND('Mapa final'!$Y$47="Alta",'Mapa final'!$AA$47="Menor"),CONCATENATE("R7C",'Mapa final'!$O$47),"")</f>
        <v/>
      </c>
      <c r="R22" s="67" t="str">
        <f>IF(AND('Mapa final'!$Y$48="Alta",'Mapa final'!$AA$48="Menor"),CONCATENATE("R7C",'Mapa final'!$O$48),"")</f>
        <v/>
      </c>
      <c r="S22" s="67" t="str">
        <f>IF(AND('Mapa final'!$Y$49="Alta",'Mapa final'!$AA$49="Menor"),CONCATENATE("R7C",'Mapa final'!$O$49),"")</f>
        <v/>
      </c>
      <c r="T22" s="67" t="str">
        <f>IF(AND('Mapa final'!$Y$50="Alta",'Mapa final'!$AA$50="Menor"),CONCATENATE("R7C",'Mapa final'!$O$50),"")</f>
        <v/>
      </c>
      <c r="U22" s="68" t="str">
        <f>IF(AND('Mapa final'!$Y$51="Alta",'Mapa final'!$AA$51="Menor"),CONCATENATE("R7C",'Mapa final'!$O$51),"")</f>
        <v/>
      </c>
      <c r="V22" s="51" t="str">
        <f>IF(AND('Mapa final'!$Y$46="Alta",'Mapa final'!$AA$46="Moderado"),CONCATENATE("R7C",'Mapa final'!$O$46),"")</f>
        <v/>
      </c>
      <c r="W22" s="52" t="str">
        <f>IF(AND('Mapa final'!$Y$47="Alta",'Mapa final'!$AA$47="Moderado"),CONCATENATE("R7C",'Mapa final'!$O$47),"")</f>
        <v/>
      </c>
      <c r="X22" s="52" t="str">
        <f>IF(AND('Mapa final'!$Y$48="Alta",'Mapa final'!$AA$48="Moderado"),CONCATENATE("R7C",'Mapa final'!$O$48),"")</f>
        <v/>
      </c>
      <c r="Y22" s="52" t="str">
        <f>IF(AND('Mapa final'!$Y$49="Alta",'Mapa final'!$AA$49="Moderado"),CONCATENATE("R7C",'Mapa final'!$O$49),"")</f>
        <v/>
      </c>
      <c r="Z22" s="52" t="str">
        <f>IF(AND('Mapa final'!$Y$50="Alta",'Mapa final'!$AA$50="Moderado"),CONCATENATE("R7C",'Mapa final'!$O$50),"")</f>
        <v/>
      </c>
      <c r="AA22" s="53" t="str">
        <f>IF(AND('Mapa final'!$Y$51="Alta",'Mapa final'!$AA$51="Moderado"),CONCATENATE("R7C",'Mapa final'!$O$51),"")</f>
        <v/>
      </c>
      <c r="AB22" s="51" t="str">
        <f>IF(AND('Mapa final'!$Y$46="Alta",'Mapa final'!$AA$46="Mayor"),CONCATENATE("R7C",'Mapa final'!$O$46),"")</f>
        <v/>
      </c>
      <c r="AC22" s="52" t="str">
        <f>IF(AND('Mapa final'!$Y$47="Alta",'Mapa final'!$AA$47="Mayor"),CONCATENATE("R7C",'Mapa final'!$O$47),"")</f>
        <v/>
      </c>
      <c r="AD22" s="52" t="str">
        <f>IF(AND('Mapa final'!$Y$48="Alta",'Mapa final'!$AA$48="Mayor"),CONCATENATE("R7C",'Mapa final'!$O$48),"")</f>
        <v/>
      </c>
      <c r="AE22" s="52" t="str">
        <f>IF(AND('Mapa final'!$Y$49="Alta",'Mapa final'!$AA$49="Mayor"),CONCATENATE("R7C",'Mapa final'!$O$49),"")</f>
        <v/>
      </c>
      <c r="AF22" s="52" t="str">
        <f>IF(AND('Mapa final'!$Y$50="Alta",'Mapa final'!$AA$50="Mayor"),CONCATENATE("R7C",'Mapa final'!$O$50),"")</f>
        <v/>
      </c>
      <c r="AG22" s="53" t="str">
        <f>IF(AND('Mapa final'!$Y$51="Alta",'Mapa final'!$AA$51="Mayor"),CONCATENATE("R7C",'Mapa final'!$O$51),"")</f>
        <v/>
      </c>
      <c r="AH22" s="54" t="str">
        <f>IF(AND('Mapa final'!$Y$46="Alta",'Mapa final'!$AA$46="Catastrófico"),CONCATENATE("R7C",'Mapa final'!$O$46),"")</f>
        <v/>
      </c>
      <c r="AI22" s="55" t="str">
        <f>IF(AND('Mapa final'!$Y$47="Alta",'Mapa final'!$AA$47="Catastrófico"),CONCATENATE("R7C",'Mapa final'!$O$47),"")</f>
        <v/>
      </c>
      <c r="AJ22" s="55" t="str">
        <f>IF(AND('Mapa final'!$Y$48="Alta",'Mapa final'!$AA$48="Catastrófico"),CONCATENATE("R7C",'Mapa final'!$O$48),"")</f>
        <v/>
      </c>
      <c r="AK22" s="55" t="str">
        <f>IF(AND('Mapa final'!$Y$49="Alta",'Mapa final'!$AA$49="Catastrófico"),CONCATENATE("R7C",'Mapa final'!$O$49),"")</f>
        <v/>
      </c>
      <c r="AL22" s="55" t="str">
        <f>IF(AND('Mapa final'!$Y$50="Alta",'Mapa final'!$AA$50="Catastrófico"),CONCATENATE("R7C",'Mapa final'!$O$50),"")</f>
        <v/>
      </c>
      <c r="AM22" s="56" t="str">
        <f>IF(AND('Mapa final'!$Y$51="Alta",'Mapa final'!$AA$51="Catastrófico"),CONCATENATE("R7C",'Mapa final'!$O$51),"")</f>
        <v/>
      </c>
      <c r="AN22" s="82"/>
      <c r="AO22" s="389"/>
      <c r="AP22" s="390"/>
      <c r="AQ22" s="390"/>
      <c r="AR22" s="390"/>
      <c r="AS22" s="390"/>
      <c r="AT22" s="391"/>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row>
    <row r="23" spans="1:76" ht="15" customHeight="1" x14ac:dyDescent="0.25">
      <c r="A23" s="82"/>
      <c r="B23" s="338"/>
      <c r="C23" s="338"/>
      <c r="D23" s="339"/>
      <c r="E23" s="379"/>
      <c r="F23" s="380"/>
      <c r="G23" s="380"/>
      <c r="H23" s="380"/>
      <c r="I23" s="380"/>
      <c r="J23" s="66" t="str">
        <f>IF(AND('Mapa final'!$Y$52="Alta",'Mapa final'!$AA$52="Leve"),CONCATENATE("R8C",'Mapa final'!$O$52),"")</f>
        <v/>
      </c>
      <c r="K23" s="67" t="str">
        <f>IF(AND('Mapa final'!$Y$53="Alta",'Mapa final'!$AA$53="Leve"),CONCATENATE("R8C",'Mapa final'!$O$53),"")</f>
        <v/>
      </c>
      <c r="L23" s="67" t="str">
        <f>IF(AND('Mapa final'!$Y$54="Alta",'Mapa final'!$AA$54="Leve"),CONCATENATE("R8C",'Mapa final'!$O$54),"")</f>
        <v/>
      </c>
      <c r="M23" s="67" t="str">
        <f>IF(AND('Mapa final'!$Y$55="Alta",'Mapa final'!$AA$55="Leve"),CONCATENATE("R8C",'Mapa final'!$O$55),"")</f>
        <v/>
      </c>
      <c r="N23" s="67" t="str">
        <f>IF(AND('Mapa final'!$Y$56="Alta",'Mapa final'!$AA$56="Leve"),CONCATENATE("R8C",'Mapa final'!$O$56),"")</f>
        <v/>
      </c>
      <c r="O23" s="68" t="str">
        <f>IF(AND('Mapa final'!$Y$57="Alta",'Mapa final'!$AA$57="Leve"),CONCATENATE("R8C",'Mapa final'!$O$57),"")</f>
        <v/>
      </c>
      <c r="P23" s="66" t="str">
        <f>IF(AND('Mapa final'!$Y$52="Alta",'Mapa final'!$AA$52="Menor"),CONCATENATE("R8C",'Mapa final'!$O$52),"")</f>
        <v/>
      </c>
      <c r="Q23" s="67" t="str">
        <f>IF(AND('Mapa final'!$Y$53="Alta",'Mapa final'!$AA$53="Menor"),CONCATENATE("R8C",'Mapa final'!$O$53),"")</f>
        <v/>
      </c>
      <c r="R23" s="67" t="str">
        <f>IF(AND('Mapa final'!$Y$54="Alta",'Mapa final'!$AA$54="Menor"),CONCATENATE("R8C",'Mapa final'!$O$54),"")</f>
        <v/>
      </c>
      <c r="S23" s="67" t="str">
        <f>IF(AND('Mapa final'!$Y$55="Alta",'Mapa final'!$AA$55="Menor"),CONCATENATE("R8C",'Mapa final'!$O$55),"")</f>
        <v/>
      </c>
      <c r="T23" s="67" t="str">
        <f>IF(AND('Mapa final'!$Y$56="Alta",'Mapa final'!$AA$56="Menor"),CONCATENATE("R8C",'Mapa final'!$O$56),"")</f>
        <v/>
      </c>
      <c r="U23" s="68" t="str">
        <f>IF(AND('Mapa final'!$Y$57="Alta",'Mapa final'!$AA$57="Menor"),CONCATENATE("R8C",'Mapa final'!$O$57),"")</f>
        <v/>
      </c>
      <c r="V23" s="51" t="str">
        <f>IF(AND('Mapa final'!$Y$52="Alta",'Mapa final'!$AA$52="Moderado"),CONCATENATE("R8C",'Mapa final'!$O$52),"")</f>
        <v/>
      </c>
      <c r="W23" s="52" t="str">
        <f>IF(AND('Mapa final'!$Y$53="Alta",'Mapa final'!$AA$53="Moderado"),CONCATENATE("R8C",'Mapa final'!$O$53),"")</f>
        <v/>
      </c>
      <c r="X23" s="52" t="str">
        <f>IF(AND('Mapa final'!$Y$54="Alta",'Mapa final'!$AA$54="Moderado"),CONCATENATE("R8C",'Mapa final'!$O$54),"")</f>
        <v/>
      </c>
      <c r="Y23" s="52" t="str">
        <f>IF(AND('Mapa final'!$Y$55="Alta",'Mapa final'!$AA$55="Moderado"),CONCATENATE("R8C",'Mapa final'!$O$55),"")</f>
        <v/>
      </c>
      <c r="Z23" s="52" t="str">
        <f>IF(AND('Mapa final'!$Y$56="Alta",'Mapa final'!$AA$56="Moderado"),CONCATENATE("R8C",'Mapa final'!$O$56),"")</f>
        <v/>
      </c>
      <c r="AA23" s="53" t="str">
        <f>IF(AND('Mapa final'!$Y$57="Alta",'Mapa final'!$AA$57="Moderado"),CONCATENATE("R8C",'Mapa final'!$O$57),"")</f>
        <v/>
      </c>
      <c r="AB23" s="51" t="str">
        <f>IF(AND('Mapa final'!$Y$52="Alta",'Mapa final'!$AA$52="Mayor"),CONCATENATE("R8C",'Mapa final'!$O$52),"")</f>
        <v/>
      </c>
      <c r="AC23" s="52" t="str">
        <f>IF(AND('Mapa final'!$Y$53="Alta",'Mapa final'!$AA$53="Mayor"),CONCATENATE("R8C",'Mapa final'!$O$53),"")</f>
        <v/>
      </c>
      <c r="AD23" s="52" t="str">
        <f>IF(AND('Mapa final'!$Y$54="Alta",'Mapa final'!$AA$54="Mayor"),CONCATENATE("R8C",'Mapa final'!$O$54),"")</f>
        <v/>
      </c>
      <c r="AE23" s="52" t="str">
        <f>IF(AND('Mapa final'!$Y$55="Alta",'Mapa final'!$AA$55="Mayor"),CONCATENATE("R8C",'Mapa final'!$O$55),"")</f>
        <v/>
      </c>
      <c r="AF23" s="52" t="str">
        <f>IF(AND('Mapa final'!$Y$56="Alta",'Mapa final'!$AA$56="Mayor"),CONCATENATE("R8C",'Mapa final'!$O$56),"")</f>
        <v/>
      </c>
      <c r="AG23" s="53" t="str">
        <f>IF(AND('Mapa final'!$Y$57="Alta",'Mapa final'!$AA$57="Mayor"),CONCATENATE("R8C",'Mapa final'!$O$57),"")</f>
        <v/>
      </c>
      <c r="AH23" s="54" t="str">
        <f>IF(AND('Mapa final'!$Y$52="Alta",'Mapa final'!$AA$52="Catastrófico"),CONCATENATE("R8C",'Mapa final'!$O$52),"")</f>
        <v/>
      </c>
      <c r="AI23" s="55" t="str">
        <f>IF(AND('Mapa final'!$Y$53="Alta",'Mapa final'!$AA$53="Catastrófico"),CONCATENATE("R8C",'Mapa final'!$O$53),"")</f>
        <v/>
      </c>
      <c r="AJ23" s="55" t="str">
        <f>IF(AND('Mapa final'!$Y$54="Alta",'Mapa final'!$AA$54="Catastrófico"),CONCATENATE("R8C",'Mapa final'!$O$54),"")</f>
        <v/>
      </c>
      <c r="AK23" s="55" t="str">
        <f>IF(AND('Mapa final'!$Y$55="Alta",'Mapa final'!$AA$55="Catastrófico"),CONCATENATE("R8C",'Mapa final'!$O$55),"")</f>
        <v/>
      </c>
      <c r="AL23" s="55" t="str">
        <f>IF(AND('Mapa final'!$Y$56="Alta",'Mapa final'!$AA$56="Catastrófico"),CONCATENATE("R8C",'Mapa final'!$O$56),"")</f>
        <v/>
      </c>
      <c r="AM23" s="56" t="str">
        <f>IF(AND('Mapa final'!$Y$57="Alta",'Mapa final'!$AA$57="Catastrófico"),CONCATENATE("R8C",'Mapa final'!$O$57),"")</f>
        <v/>
      </c>
      <c r="AN23" s="82"/>
      <c r="AO23" s="389"/>
      <c r="AP23" s="390"/>
      <c r="AQ23" s="390"/>
      <c r="AR23" s="390"/>
      <c r="AS23" s="390"/>
      <c r="AT23" s="391"/>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row>
    <row r="24" spans="1:76" ht="15" customHeight="1" x14ac:dyDescent="0.25">
      <c r="A24" s="82"/>
      <c r="B24" s="338"/>
      <c r="C24" s="338"/>
      <c r="D24" s="339"/>
      <c r="E24" s="379"/>
      <c r="F24" s="380"/>
      <c r="G24" s="380"/>
      <c r="H24" s="380"/>
      <c r="I24" s="380"/>
      <c r="J24" s="66" t="str">
        <f>IF(AND('Mapa final'!$Y$58="Alta",'Mapa final'!$AA$58="Leve"),CONCATENATE("R9C",'Mapa final'!$O$58),"")</f>
        <v/>
      </c>
      <c r="K24" s="67" t="str">
        <f>IF(AND('Mapa final'!$Y$59="Alta",'Mapa final'!$AA$59="Leve"),CONCATENATE("R9C",'Mapa final'!$O$59),"")</f>
        <v/>
      </c>
      <c r="L24" s="67" t="str">
        <f>IF(AND('Mapa final'!$Y$60="Alta",'Mapa final'!$AA$60="Leve"),CONCATENATE("R9C",'Mapa final'!$O$60),"")</f>
        <v/>
      </c>
      <c r="M24" s="67" t="str">
        <f>IF(AND('Mapa final'!$Y$61="Alta",'Mapa final'!$AA$61="Leve"),CONCATENATE("R9C",'Mapa final'!$O$61),"")</f>
        <v/>
      </c>
      <c r="N24" s="67" t="str">
        <f>IF(AND('Mapa final'!$Y$62="Alta",'Mapa final'!$AA$62="Leve"),CONCATENATE("R9C",'Mapa final'!$O$62),"")</f>
        <v/>
      </c>
      <c r="O24" s="68" t="str">
        <f>IF(AND('Mapa final'!$Y$63="Alta",'Mapa final'!$AA$63="Leve"),CONCATENATE("R9C",'Mapa final'!$O$63),"")</f>
        <v/>
      </c>
      <c r="P24" s="66" t="str">
        <f>IF(AND('Mapa final'!$Y$58="Alta",'Mapa final'!$AA$58="Menor"),CONCATENATE("R9C",'Mapa final'!$O$58),"")</f>
        <v/>
      </c>
      <c r="Q24" s="67" t="str">
        <f>IF(AND('Mapa final'!$Y$59="Alta",'Mapa final'!$AA$59="Menor"),CONCATENATE("R9C",'Mapa final'!$O$59),"")</f>
        <v/>
      </c>
      <c r="R24" s="67" t="str">
        <f>IF(AND('Mapa final'!$Y$60="Alta",'Mapa final'!$AA$60="Menor"),CONCATENATE("R9C",'Mapa final'!$O$60),"")</f>
        <v/>
      </c>
      <c r="S24" s="67" t="str">
        <f>IF(AND('Mapa final'!$Y$61="Alta",'Mapa final'!$AA$61="Menor"),CONCATENATE("R9C",'Mapa final'!$O$61),"")</f>
        <v/>
      </c>
      <c r="T24" s="67" t="str">
        <f>IF(AND('Mapa final'!$Y$62="Alta",'Mapa final'!$AA$62="Menor"),CONCATENATE("R9C",'Mapa final'!$O$62),"")</f>
        <v/>
      </c>
      <c r="U24" s="68" t="str">
        <f>IF(AND('Mapa final'!$Y$63="Alta",'Mapa final'!$AA$63="Menor"),CONCATENATE("R9C",'Mapa final'!$O$63),"")</f>
        <v/>
      </c>
      <c r="V24" s="51" t="str">
        <f>IF(AND('Mapa final'!$Y$58="Alta",'Mapa final'!$AA$58="Moderado"),CONCATENATE("R9C",'Mapa final'!$O$58),"")</f>
        <v/>
      </c>
      <c r="W24" s="52" t="str">
        <f>IF(AND('Mapa final'!$Y$59="Alta",'Mapa final'!$AA$59="Moderado"),CONCATENATE("R9C",'Mapa final'!$O$59),"")</f>
        <v/>
      </c>
      <c r="X24" s="52" t="str">
        <f>IF(AND('Mapa final'!$Y$60="Alta",'Mapa final'!$AA$60="Moderado"),CONCATENATE("R9C",'Mapa final'!$O$60),"")</f>
        <v/>
      </c>
      <c r="Y24" s="52" t="str">
        <f>IF(AND('Mapa final'!$Y$61="Alta",'Mapa final'!$AA$61="Moderado"),CONCATENATE("R9C",'Mapa final'!$O$61),"")</f>
        <v/>
      </c>
      <c r="Z24" s="52" t="str">
        <f>IF(AND('Mapa final'!$Y$62="Alta",'Mapa final'!$AA$62="Moderado"),CONCATENATE("R9C",'Mapa final'!$O$62),"")</f>
        <v/>
      </c>
      <c r="AA24" s="53" t="str">
        <f>IF(AND('Mapa final'!$Y$63="Alta",'Mapa final'!$AA$63="Moderado"),CONCATENATE("R9C",'Mapa final'!$O$63),"")</f>
        <v/>
      </c>
      <c r="AB24" s="51" t="str">
        <f>IF(AND('Mapa final'!$Y$58="Alta",'Mapa final'!$AA$58="Mayor"),CONCATENATE("R9C",'Mapa final'!$O$58),"")</f>
        <v/>
      </c>
      <c r="AC24" s="52" t="str">
        <f>IF(AND('Mapa final'!$Y$59="Alta",'Mapa final'!$AA$59="Mayor"),CONCATENATE("R9C",'Mapa final'!$O$59),"")</f>
        <v/>
      </c>
      <c r="AD24" s="52" t="str">
        <f>IF(AND('Mapa final'!$Y$60="Alta",'Mapa final'!$AA$60="Mayor"),CONCATENATE("R9C",'Mapa final'!$O$60),"")</f>
        <v/>
      </c>
      <c r="AE24" s="52" t="str">
        <f>IF(AND('Mapa final'!$Y$61="Alta",'Mapa final'!$AA$61="Mayor"),CONCATENATE("R9C",'Mapa final'!$O$61),"")</f>
        <v/>
      </c>
      <c r="AF24" s="52" t="str">
        <f>IF(AND('Mapa final'!$Y$62="Alta",'Mapa final'!$AA$62="Mayor"),CONCATENATE("R9C",'Mapa final'!$O$62),"")</f>
        <v/>
      </c>
      <c r="AG24" s="53" t="str">
        <f>IF(AND('Mapa final'!$Y$63="Alta",'Mapa final'!$AA$63="Mayor"),CONCATENATE("R9C",'Mapa final'!$O$63),"")</f>
        <v/>
      </c>
      <c r="AH24" s="54" t="str">
        <f>IF(AND('Mapa final'!$Y$58="Alta",'Mapa final'!$AA$58="Catastrófico"),CONCATENATE("R9C",'Mapa final'!$O$58),"")</f>
        <v/>
      </c>
      <c r="AI24" s="55" t="str">
        <f>IF(AND('Mapa final'!$Y$59="Alta",'Mapa final'!$AA$59="Catastrófico"),CONCATENATE("R9C",'Mapa final'!$O$59),"")</f>
        <v/>
      </c>
      <c r="AJ24" s="55" t="str">
        <f>IF(AND('Mapa final'!$Y$60="Alta",'Mapa final'!$AA$60="Catastrófico"),CONCATENATE("R9C",'Mapa final'!$O$60),"")</f>
        <v/>
      </c>
      <c r="AK24" s="55" t="str">
        <f>IF(AND('Mapa final'!$Y$61="Alta",'Mapa final'!$AA$61="Catastrófico"),CONCATENATE("R9C",'Mapa final'!$O$61),"")</f>
        <v/>
      </c>
      <c r="AL24" s="55" t="str">
        <f>IF(AND('Mapa final'!$Y$62="Alta",'Mapa final'!$AA$62="Catastrófico"),CONCATENATE("R9C",'Mapa final'!$O$62),"")</f>
        <v/>
      </c>
      <c r="AM24" s="56" t="str">
        <f>IF(AND('Mapa final'!$Y$63="Alta",'Mapa final'!$AA$63="Catastrófico"),CONCATENATE("R9C",'Mapa final'!$O$63),"")</f>
        <v/>
      </c>
      <c r="AN24" s="82"/>
      <c r="AO24" s="389"/>
      <c r="AP24" s="390"/>
      <c r="AQ24" s="390"/>
      <c r="AR24" s="390"/>
      <c r="AS24" s="390"/>
      <c r="AT24" s="391"/>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row>
    <row r="25" spans="1:76" ht="15.75" customHeight="1" thickBot="1" x14ac:dyDescent="0.3">
      <c r="A25" s="82"/>
      <c r="B25" s="338"/>
      <c r="C25" s="338"/>
      <c r="D25" s="339"/>
      <c r="E25" s="382"/>
      <c r="F25" s="383"/>
      <c r="G25" s="383"/>
      <c r="H25" s="383"/>
      <c r="I25" s="383"/>
      <c r="J25" s="69" t="str">
        <f>IF(AND('Mapa final'!$Y$64="Alta",'Mapa final'!$AA$64="Leve"),CONCATENATE("R10C",'Mapa final'!$O$64),"")</f>
        <v/>
      </c>
      <c r="K25" s="70" t="str">
        <f>IF(AND('Mapa final'!$Y$65="Alta",'Mapa final'!$AA$65="Leve"),CONCATENATE("R10C",'Mapa final'!$O$65),"")</f>
        <v/>
      </c>
      <c r="L25" s="70" t="str">
        <f>IF(AND('Mapa final'!$Y$66="Alta",'Mapa final'!$AA$66="Leve"),CONCATENATE("R10C",'Mapa final'!$O$66),"")</f>
        <v/>
      </c>
      <c r="M25" s="70" t="str">
        <f>IF(AND('Mapa final'!$Y$67="Alta",'Mapa final'!$AA$67="Leve"),CONCATENATE("R10C",'Mapa final'!$O$67),"")</f>
        <v/>
      </c>
      <c r="N25" s="70" t="str">
        <f>IF(AND('Mapa final'!$Y$68="Alta",'Mapa final'!$AA$68="Leve"),CONCATENATE("R10C",'Mapa final'!$O$68),"")</f>
        <v/>
      </c>
      <c r="O25" s="71" t="str">
        <f>IF(AND('Mapa final'!$Y$69="Alta",'Mapa final'!$AA$69="Leve"),CONCATENATE("R10C",'Mapa final'!$O$69),"")</f>
        <v/>
      </c>
      <c r="P25" s="69" t="str">
        <f>IF(AND('Mapa final'!$Y$64="Alta",'Mapa final'!$AA$64="Menor"),CONCATENATE("R10C",'Mapa final'!$O$64),"")</f>
        <v/>
      </c>
      <c r="Q25" s="70" t="str">
        <f>IF(AND('Mapa final'!$Y$65="Alta",'Mapa final'!$AA$65="Menor"),CONCATENATE("R10C",'Mapa final'!$O$65),"")</f>
        <v/>
      </c>
      <c r="R25" s="70" t="str">
        <f>IF(AND('Mapa final'!$Y$66="Alta",'Mapa final'!$AA$66="Menor"),CONCATENATE("R10C",'Mapa final'!$O$66),"")</f>
        <v/>
      </c>
      <c r="S25" s="70" t="str">
        <f>IF(AND('Mapa final'!$Y$67="Alta",'Mapa final'!$AA$67="Menor"),CONCATENATE("R10C",'Mapa final'!$O$67),"")</f>
        <v/>
      </c>
      <c r="T25" s="70" t="str">
        <f>IF(AND('Mapa final'!$Y$68="Alta",'Mapa final'!$AA$68="Menor"),CONCATENATE("R10C",'Mapa final'!$O$68),"")</f>
        <v/>
      </c>
      <c r="U25" s="71" t="str">
        <f>IF(AND('Mapa final'!$Y$69="Alta",'Mapa final'!$AA$69="Menor"),CONCATENATE("R10C",'Mapa final'!$O$69),"")</f>
        <v/>
      </c>
      <c r="V25" s="57" t="str">
        <f>IF(AND('Mapa final'!$Y$64="Alta",'Mapa final'!$AA$64="Moderado"),CONCATENATE("R10C",'Mapa final'!$O$64),"")</f>
        <v/>
      </c>
      <c r="W25" s="58" t="str">
        <f>IF(AND('Mapa final'!$Y$65="Alta",'Mapa final'!$AA$65="Moderado"),CONCATENATE("R10C",'Mapa final'!$O$65),"")</f>
        <v/>
      </c>
      <c r="X25" s="58" t="str">
        <f>IF(AND('Mapa final'!$Y$66="Alta",'Mapa final'!$AA$66="Moderado"),CONCATENATE("R10C",'Mapa final'!$O$66),"")</f>
        <v/>
      </c>
      <c r="Y25" s="58" t="str">
        <f>IF(AND('Mapa final'!$Y$67="Alta",'Mapa final'!$AA$67="Moderado"),CONCATENATE("R10C",'Mapa final'!$O$67),"")</f>
        <v/>
      </c>
      <c r="Z25" s="58" t="str">
        <f>IF(AND('Mapa final'!$Y$68="Alta",'Mapa final'!$AA$68="Moderado"),CONCATENATE("R10C",'Mapa final'!$O$68),"")</f>
        <v/>
      </c>
      <c r="AA25" s="59" t="str">
        <f>IF(AND('Mapa final'!$Y$69="Alta",'Mapa final'!$AA$69="Moderado"),CONCATENATE("R10C",'Mapa final'!$O$69),"")</f>
        <v/>
      </c>
      <c r="AB25" s="57" t="str">
        <f>IF(AND('Mapa final'!$Y$64="Alta",'Mapa final'!$AA$64="Mayor"),CONCATENATE("R10C",'Mapa final'!$O$64),"")</f>
        <v/>
      </c>
      <c r="AC25" s="58" t="str">
        <f>IF(AND('Mapa final'!$Y$65="Alta",'Mapa final'!$AA$65="Mayor"),CONCATENATE("R10C",'Mapa final'!$O$65),"")</f>
        <v/>
      </c>
      <c r="AD25" s="58" t="str">
        <f>IF(AND('Mapa final'!$Y$66="Alta",'Mapa final'!$AA$66="Mayor"),CONCATENATE("R10C",'Mapa final'!$O$66),"")</f>
        <v/>
      </c>
      <c r="AE25" s="58" t="str">
        <f>IF(AND('Mapa final'!$Y$67="Alta",'Mapa final'!$AA$67="Mayor"),CONCATENATE("R10C",'Mapa final'!$O$67),"")</f>
        <v/>
      </c>
      <c r="AF25" s="58" t="str">
        <f>IF(AND('Mapa final'!$Y$68="Alta",'Mapa final'!$AA$68="Mayor"),CONCATENATE("R10C",'Mapa final'!$O$68),"")</f>
        <v/>
      </c>
      <c r="AG25" s="59" t="str">
        <f>IF(AND('Mapa final'!$Y$69="Alta",'Mapa final'!$AA$69="Mayor"),CONCATENATE("R10C",'Mapa final'!$O$69),"")</f>
        <v/>
      </c>
      <c r="AH25" s="60" t="str">
        <f>IF(AND('Mapa final'!$Y$64="Alta",'Mapa final'!$AA$64="Catastrófico"),CONCATENATE("R10C",'Mapa final'!$O$64),"")</f>
        <v/>
      </c>
      <c r="AI25" s="61" t="str">
        <f>IF(AND('Mapa final'!$Y$65="Alta",'Mapa final'!$AA$65="Catastrófico"),CONCATENATE("R10C",'Mapa final'!$O$65),"")</f>
        <v/>
      </c>
      <c r="AJ25" s="61" t="str">
        <f>IF(AND('Mapa final'!$Y$66="Alta",'Mapa final'!$AA$66="Catastrófico"),CONCATENATE("R10C",'Mapa final'!$O$66),"")</f>
        <v/>
      </c>
      <c r="AK25" s="61" t="str">
        <f>IF(AND('Mapa final'!$Y$67="Alta",'Mapa final'!$AA$67="Catastrófico"),CONCATENATE("R10C",'Mapa final'!$O$67),"")</f>
        <v/>
      </c>
      <c r="AL25" s="61" t="str">
        <f>IF(AND('Mapa final'!$Y$68="Alta",'Mapa final'!$AA$68="Catastrófico"),CONCATENATE("R10C",'Mapa final'!$O$68),"")</f>
        <v/>
      </c>
      <c r="AM25" s="62" t="str">
        <f>IF(AND('Mapa final'!$Y$69="Alta",'Mapa final'!$AA$69="Catastrófico"),CONCATENATE("R10C",'Mapa final'!$O$69),"")</f>
        <v/>
      </c>
      <c r="AN25" s="82"/>
      <c r="AO25" s="392"/>
      <c r="AP25" s="393"/>
      <c r="AQ25" s="393"/>
      <c r="AR25" s="393"/>
      <c r="AS25" s="393"/>
      <c r="AT25" s="394"/>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row>
    <row r="26" spans="1:76" ht="15" customHeight="1" x14ac:dyDescent="0.25">
      <c r="A26" s="82"/>
      <c r="B26" s="338"/>
      <c r="C26" s="338"/>
      <c r="D26" s="339"/>
      <c r="E26" s="376" t="s">
        <v>116</v>
      </c>
      <c r="F26" s="377"/>
      <c r="G26" s="377"/>
      <c r="H26" s="377"/>
      <c r="I26" s="378"/>
      <c r="J26" s="63" t="str">
        <f>IF(AND('Mapa final'!$Y$10="Media",'Mapa final'!$AA$10="Leve"),CONCATENATE("R1C",'Mapa final'!$O$10),"")</f>
        <v/>
      </c>
      <c r="K26" s="64" t="str">
        <f>IF(AND('Mapa final'!$Y$11="Media",'Mapa final'!$AA$11="Leve"),CONCATENATE("R1C",'Mapa final'!$O$11),"")</f>
        <v/>
      </c>
      <c r="L26" s="64" t="str">
        <f>IF(AND('Mapa final'!$Y$12="Media",'Mapa final'!$AA$12="Leve"),CONCATENATE("R1C",'Mapa final'!$O$12),"")</f>
        <v/>
      </c>
      <c r="M26" s="64" t="str">
        <f>IF(AND('Mapa final'!$Y$13="Media",'Mapa final'!$AA$13="Leve"),CONCATENATE("R1C",'Mapa final'!$O$13),"")</f>
        <v/>
      </c>
      <c r="N26" s="64" t="str">
        <f>IF(AND('Mapa final'!$Y$14="Media",'Mapa final'!$AA$14="Leve"),CONCATENATE("R1C",'Mapa final'!$O$14),"")</f>
        <v/>
      </c>
      <c r="O26" s="65" t="str">
        <f>IF(AND('Mapa final'!$Y$15="Media",'Mapa final'!$AA$15="Leve"),CONCATENATE("R1C",'Mapa final'!$O$15),"")</f>
        <v/>
      </c>
      <c r="P26" s="63" t="str">
        <f>IF(AND('Mapa final'!$Y$10="Media",'Mapa final'!$AA$10="Menor"),CONCATENATE("R1C",'Mapa final'!$O$10),"")</f>
        <v/>
      </c>
      <c r="Q26" s="64" t="str">
        <f>IF(AND('Mapa final'!$Y$11="Media",'Mapa final'!$AA$11="Menor"),CONCATENATE("R1C",'Mapa final'!$O$11),"")</f>
        <v/>
      </c>
      <c r="R26" s="64" t="str">
        <f>IF(AND('Mapa final'!$Y$12="Media",'Mapa final'!$AA$12="Menor"),CONCATENATE("R1C",'Mapa final'!$O$12),"")</f>
        <v/>
      </c>
      <c r="S26" s="64" t="str">
        <f>IF(AND('Mapa final'!$Y$13="Media",'Mapa final'!$AA$13="Menor"),CONCATENATE("R1C",'Mapa final'!$O$13),"")</f>
        <v/>
      </c>
      <c r="T26" s="64" t="str">
        <f>IF(AND('Mapa final'!$Y$14="Media",'Mapa final'!$AA$14="Menor"),CONCATENATE("R1C",'Mapa final'!$O$14),"")</f>
        <v/>
      </c>
      <c r="U26" s="65" t="str">
        <f>IF(AND('Mapa final'!$Y$15="Media",'Mapa final'!$AA$15="Menor"),CONCATENATE("R1C",'Mapa final'!$O$15),"")</f>
        <v/>
      </c>
      <c r="V26" s="63" t="str">
        <f>IF(AND('Mapa final'!$Y$10="Media",'Mapa final'!$AA$10="Moderado"),CONCATENATE("R1C",'Mapa final'!$O$10),"")</f>
        <v/>
      </c>
      <c r="W26" s="64" t="str">
        <f>IF(AND('Mapa final'!$Y$11="Media",'Mapa final'!$AA$11="Moderado"),CONCATENATE("R1C",'Mapa final'!$O$11),"")</f>
        <v/>
      </c>
      <c r="X26" s="64" t="str">
        <f>IF(AND('Mapa final'!$Y$12="Media",'Mapa final'!$AA$12="Moderado"),CONCATENATE("R1C",'Mapa final'!$O$12),"")</f>
        <v/>
      </c>
      <c r="Y26" s="64" t="str">
        <f>IF(AND('Mapa final'!$Y$13="Media",'Mapa final'!$AA$13="Moderado"),CONCATENATE("R1C",'Mapa final'!$O$13),"")</f>
        <v/>
      </c>
      <c r="Z26" s="64" t="str">
        <f>IF(AND('Mapa final'!$Y$14="Media",'Mapa final'!$AA$14="Moderado"),CONCATENATE("R1C",'Mapa final'!$O$14),"")</f>
        <v/>
      </c>
      <c r="AA26" s="65" t="str">
        <f>IF(AND('Mapa final'!$Y$15="Media",'Mapa final'!$AA$15="Moderado"),CONCATENATE("R1C",'Mapa final'!$O$15),"")</f>
        <v/>
      </c>
      <c r="AB26" s="45" t="str">
        <f>IF(AND('Mapa final'!$Y$10="Media",'Mapa final'!$AA$10="Mayor"),CONCATENATE("R1C",'Mapa final'!$O$10),"")</f>
        <v/>
      </c>
      <c r="AC26" s="46" t="str">
        <f>IF(AND('Mapa final'!$Y$11="Media",'Mapa final'!$AA$11="Mayor"),CONCATENATE("R1C",'Mapa final'!$O$11),"")</f>
        <v/>
      </c>
      <c r="AD26" s="46" t="str">
        <f>IF(AND('Mapa final'!$Y$12="Media",'Mapa final'!$AA$12="Mayor"),CONCATENATE("R1C",'Mapa final'!$O$12),"")</f>
        <v/>
      </c>
      <c r="AE26" s="46" t="str">
        <f>IF(AND('Mapa final'!$Y$13="Media",'Mapa final'!$AA$13="Mayor"),CONCATENATE("R1C",'Mapa final'!$O$13),"")</f>
        <v/>
      </c>
      <c r="AF26" s="46" t="str">
        <f>IF(AND('Mapa final'!$Y$14="Media",'Mapa final'!$AA$14="Mayor"),CONCATENATE("R1C",'Mapa final'!$O$14),"")</f>
        <v/>
      </c>
      <c r="AG26" s="47" t="str">
        <f>IF(AND('Mapa final'!$Y$15="Media",'Mapa final'!$AA$15="Mayor"),CONCATENATE("R1C",'Mapa final'!$O$15),"")</f>
        <v/>
      </c>
      <c r="AH26" s="48" t="str">
        <f>IF(AND('Mapa final'!$Y$10="Media",'Mapa final'!$AA$10="Catastrófico"),CONCATENATE("R1C",'Mapa final'!$O$10),"")</f>
        <v/>
      </c>
      <c r="AI26" s="49" t="str">
        <f>IF(AND('Mapa final'!$Y$11="Media",'Mapa final'!$AA$11="Catastrófico"),CONCATENATE("R1C",'Mapa final'!$O$11),"")</f>
        <v/>
      </c>
      <c r="AJ26" s="49" t="str">
        <f>IF(AND('Mapa final'!$Y$12="Media",'Mapa final'!$AA$12="Catastrófico"),CONCATENATE("R1C",'Mapa final'!$O$12),"")</f>
        <v/>
      </c>
      <c r="AK26" s="49" t="str">
        <f>IF(AND('Mapa final'!$Y$13="Media",'Mapa final'!$AA$13="Catastrófico"),CONCATENATE("R1C",'Mapa final'!$O$13),"")</f>
        <v/>
      </c>
      <c r="AL26" s="49" t="str">
        <f>IF(AND('Mapa final'!$Y$14="Media",'Mapa final'!$AA$14="Catastrófico"),CONCATENATE("R1C",'Mapa final'!$O$14),"")</f>
        <v/>
      </c>
      <c r="AM26" s="50" t="str">
        <f>IF(AND('Mapa final'!$Y$15="Media",'Mapa final'!$AA$15="Catastrófico"),CONCATENATE("R1C",'Mapa final'!$O$15),"")</f>
        <v/>
      </c>
      <c r="AN26" s="82"/>
      <c r="AO26" s="416" t="s">
        <v>80</v>
      </c>
      <c r="AP26" s="417"/>
      <c r="AQ26" s="417"/>
      <c r="AR26" s="417"/>
      <c r="AS26" s="417"/>
      <c r="AT26" s="418"/>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row>
    <row r="27" spans="1:76" ht="15" customHeight="1" x14ac:dyDescent="0.25">
      <c r="A27" s="82"/>
      <c r="B27" s="338"/>
      <c r="C27" s="338"/>
      <c r="D27" s="339"/>
      <c r="E27" s="395"/>
      <c r="F27" s="380"/>
      <c r="G27" s="380"/>
      <c r="H27" s="380"/>
      <c r="I27" s="381"/>
      <c r="J27" s="66" t="str">
        <f>IF(AND('Mapa final'!$Y$16="Media",'Mapa final'!$AA$16="Leve"),CONCATENATE("R2C",'Mapa final'!$O$16),"")</f>
        <v/>
      </c>
      <c r="K27" s="67" t="str">
        <f>IF(AND('Mapa final'!$Y$17="Media",'Mapa final'!$AA$17="Leve"),CONCATENATE("R2C",'Mapa final'!$O$17),"")</f>
        <v/>
      </c>
      <c r="L27" s="67" t="str">
        <f>IF(AND('Mapa final'!$Y$18="Media",'Mapa final'!$AA$18="Leve"),CONCATENATE("R2C",'Mapa final'!$O$18),"")</f>
        <v/>
      </c>
      <c r="M27" s="67" t="str">
        <f>IF(AND('Mapa final'!$Y$19="Media",'Mapa final'!$AA$19="Leve"),CONCATENATE("R2C",'Mapa final'!$O$19),"")</f>
        <v/>
      </c>
      <c r="N27" s="67" t="str">
        <f>IF(AND('Mapa final'!$Y$20="Media",'Mapa final'!$AA$20="Leve"),CONCATENATE("R2C",'Mapa final'!$O$20),"")</f>
        <v/>
      </c>
      <c r="O27" s="68" t="str">
        <f>IF(AND('Mapa final'!$Y$21="Media",'Mapa final'!$AA$21="Leve"),CONCATENATE("R2C",'Mapa final'!$O$21),"")</f>
        <v/>
      </c>
      <c r="P27" s="66" t="str">
        <f>IF(AND('Mapa final'!$Y$16="Media",'Mapa final'!$AA$16="Menor"),CONCATENATE("R2C",'Mapa final'!$O$16),"")</f>
        <v/>
      </c>
      <c r="Q27" s="67" t="str">
        <f>IF(AND('Mapa final'!$Y$17="Media",'Mapa final'!$AA$17="Menor"),CONCATENATE("R2C",'Mapa final'!$O$17),"")</f>
        <v/>
      </c>
      <c r="R27" s="67" t="str">
        <f>IF(AND('Mapa final'!$Y$18="Media",'Mapa final'!$AA$18="Menor"),CONCATENATE("R2C",'Mapa final'!$O$18),"")</f>
        <v/>
      </c>
      <c r="S27" s="67" t="str">
        <f>IF(AND('Mapa final'!$Y$19="Media",'Mapa final'!$AA$19="Menor"),CONCATENATE("R2C",'Mapa final'!$O$19),"")</f>
        <v/>
      </c>
      <c r="T27" s="67" t="str">
        <f>IF(AND('Mapa final'!$Y$20="Media",'Mapa final'!$AA$20="Menor"),CONCATENATE("R2C",'Mapa final'!$O$20),"")</f>
        <v/>
      </c>
      <c r="U27" s="68" t="str">
        <f>IF(AND('Mapa final'!$Y$21="Media",'Mapa final'!$AA$21="Menor"),CONCATENATE("R2C",'Mapa final'!$O$21),"")</f>
        <v/>
      </c>
      <c r="V27" s="66" t="str">
        <f>IF(AND('Mapa final'!$Y$16="Media",'Mapa final'!$AA$16="Moderado"),CONCATENATE("R2C",'Mapa final'!$O$16),"")</f>
        <v/>
      </c>
      <c r="W27" s="67" t="str">
        <f>IF(AND('Mapa final'!$Y$17="Media",'Mapa final'!$AA$17="Moderado"),CONCATENATE("R2C",'Mapa final'!$O$17),"")</f>
        <v/>
      </c>
      <c r="X27" s="67" t="str">
        <f>IF(AND('Mapa final'!$Y$18="Media",'Mapa final'!$AA$18="Moderado"),CONCATENATE("R2C",'Mapa final'!$O$18),"")</f>
        <v/>
      </c>
      <c r="Y27" s="67" t="str">
        <f>IF(AND('Mapa final'!$Y$19="Media",'Mapa final'!$AA$19="Moderado"),CONCATENATE("R2C",'Mapa final'!$O$19),"")</f>
        <v/>
      </c>
      <c r="Z27" s="67" t="str">
        <f>IF(AND('Mapa final'!$Y$20="Media",'Mapa final'!$AA$20="Moderado"),CONCATENATE("R2C",'Mapa final'!$O$20),"")</f>
        <v/>
      </c>
      <c r="AA27" s="68" t="str">
        <f>IF(AND('Mapa final'!$Y$21="Media",'Mapa final'!$AA$21="Moderado"),CONCATENATE("R2C",'Mapa final'!$O$21),"")</f>
        <v/>
      </c>
      <c r="AB27" s="51" t="str">
        <f>IF(AND('Mapa final'!$Y$16="Media",'Mapa final'!$AA$16="Mayor"),CONCATENATE("R2C",'Mapa final'!$O$16),"")</f>
        <v/>
      </c>
      <c r="AC27" s="52" t="str">
        <f>IF(AND('Mapa final'!$Y$17="Media",'Mapa final'!$AA$17="Mayor"),CONCATENATE("R2C",'Mapa final'!$O$17),"")</f>
        <v/>
      </c>
      <c r="AD27" s="52" t="str">
        <f>IF(AND('Mapa final'!$Y$18="Media",'Mapa final'!$AA$18="Mayor"),CONCATENATE("R2C",'Mapa final'!$O$18),"")</f>
        <v/>
      </c>
      <c r="AE27" s="52" t="str">
        <f>IF(AND('Mapa final'!$Y$19="Media",'Mapa final'!$AA$19="Mayor"),CONCATENATE("R2C",'Mapa final'!$O$19),"")</f>
        <v/>
      </c>
      <c r="AF27" s="52" t="str">
        <f>IF(AND('Mapa final'!$Y$20="Media",'Mapa final'!$AA$20="Mayor"),CONCATENATE("R2C",'Mapa final'!$O$20),"")</f>
        <v/>
      </c>
      <c r="AG27" s="53" t="str">
        <f>IF(AND('Mapa final'!$Y$21="Media",'Mapa final'!$AA$21="Mayor"),CONCATENATE("R2C",'Mapa final'!$O$21),"")</f>
        <v/>
      </c>
      <c r="AH27" s="54" t="str">
        <f>IF(AND('Mapa final'!$Y$16="Media",'Mapa final'!$AA$16="Catastrófico"),CONCATENATE("R2C",'Mapa final'!$O$16),"")</f>
        <v/>
      </c>
      <c r="AI27" s="55" t="str">
        <f>IF(AND('Mapa final'!$Y$17="Media",'Mapa final'!$AA$17="Catastrófico"),CONCATENATE("R2C",'Mapa final'!$O$17),"")</f>
        <v/>
      </c>
      <c r="AJ27" s="55" t="str">
        <f>IF(AND('Mapa final'!$Y$18="Media",'Mapa final'!$AA$18="Catastrófico"),CONCATENATE("R2C",'Mapa final'!$O$18),"")</f>
        <v/>
      </c>
      <c r="AK27" s="55" t="str">
        <f>IF(AND('Mapa final'!$Y$19="Media",'Mapa final'!$AA$19="Catastrófico"),CONCATENATE("R2C",'Mapa final'!$O$19),"")</f>
        <v/>
      </c>
      <c r="AL27" s="55" t="str">
        <f>IF(AND('Mapa final'!$Y$20="Media",'Mapa final'!$AA$20="Catastrófico"),CONCATENATE("R2C",'Mapa final'!$O$20),"")</f>
        <v/>
      </c>
      <c r="AM27" s="56" t="str">
        <f>IF(AND('Mapa final'!$Y$21="Media",'Mapa final'!$AA$21="Catastrófico"),CONCATENATE("R2C",'Mapa final'!$O$21),"")</f>
        <v/>
      </c>
      <c r="AN27" s="82"/>
      <c r="AO27" s="419"/>
      <c r="AP27" s="420"/>
      <c r="AQ27" s="420"/>
      <c r="AR27" s="420"/>
      <c r="AS27" s="420"/>
      <c r="AT27" s="421"/>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row>
    <row r="28" spans="1:76" ht="15" customHeight="1" x14ac:dyDescent="0.25">
      <c r="A28" s="82"/>
      <c r="B28" s="338"/>
      <c r="C28" s="338"/>
      <c r="D28" s="339"/>
      <c r="E28" s="379"/>
      <c r="F28" s="380"/>
      <c r="G28" s="380"/>
      <c r="H28" s="380"/>
      <c r="I28" s="381"/>
      <c r="J28" s="66" t="str">
        <f>IF(AND('Mapa final'!$Y$22="Media",'Mapa final'!$AA$22="Leve"),CONCATENATE("R3C",'Mapa final'!$O$22),"")</f>
        <v/>
      </c>
      <c r="K28" s="67" t="str">
        <f>IF(AND('Mapa final'!$Y$23="Media",'Mapa final'!$AA$23="Leve"),CONCATENATE("R3C",'Mapa final'!$O$23),"")</f>
        <v/>
      </c>
      <c r="L28" s="67" t="str">
        <f>IF(AND('Mapa final'!$Y$24="Media",'Mapa final'!$AA$24="Leve"),CONCATENATE("R3C",'Mapa final'!$O$24),"")</f>
        <v/>
      </c>
      <c r="M28" s="67" t="str">
        <f>IF(AND('Mapa final'!$Y$25="Media",'Mapa final'!$AA$25="Leve"),CONCATENATE("R3C",'Mapa final'!$O$25),"")</f>
        <v/>
      </c>
      <c r="N28" s="67" t="str">
        <f>IF(AND('Mapa final'!$Y$26="Media",'Mapa final'!$AA$26="Leve"),CONCATENATE("R3C",'Mapa final'!$O$26),"")</f>
        <v/>
      </c>
      <c r="O28" s="68" t="str">
        <f>IF(AND('Mapa final'!$Y$27="Media",'Mapa final'!$AA$27="Leve"),CONCATENATE("R3C",'Mapa final'!$O$27),"")</f>
        <v/>
      </c>
      <c r="P28" s="66" t="str">
        <f>IF(AND('Mapa final'!$Y$22="Media",'Mapa final'!$AA$22="Menor"),CONCATENATE("R3C",'Mapa final'!$O$22),"")</f>
        <v/>
      </c>
      <c r="Q28" s="67" t="str">
        <f>IF(AND('Mapa final'!$Y$23="Media",'Mapa final'!$AA$23="Menor"),CONCATENATE("R3C",'Mapa final'!$O$23),"")</f>
        <v/>
      </c>
      <c r="R28" s="67" t="str">
        <f>IF(AND('Mapa final'!$Y$24="Media",'Mapa final'!$AA$24="Menor"),CONCATENATE("R3C",'Mapa final'!$O$24),"")</f>
        <v/>
      </c>
      <c r="S28" s="67" t="str">
        <f>IF(AND('Mapa final'!$Y$25="Media",'Mapa final'!$AA$25="Menor"),CONCATENATE("R3C",'Mapa final'!$O$25),"")</f>
        <v/>
      </c>
      <c r="T28" s="67" t="str">
        <f>IF(AND('Mapa final'!$Y$26="Media",'Mapa final'!$AA$26="Menor"),CONCATENATE("R3C",'Mapa final'!$O$26),"")</f>
        <v/>
      </c>
      <c r="U28" s="68" t="str">
        <f>IF(AND('Mapa final'!$Y$27="Media",'Mapa final'!$AA$27="Menor"),CONCATENATE("R3C",'Mapa final'!$O$27),"")</f>
        <v/>
      </c>
      <c r="V28" s="66" t="str">
        <f>IF(AND('Mapa final'!$Y$22="Media",'Mapa final'!$AA$22="Moderado"),CONCATENATE("R3C",'Mapa final'!$O$22),"")</f>
        <v/>
      </c>
      <c r="W28" s="67" t="str">
        <f>IF(AND('Mapa final'!$Y$23="Media",'Mapa final'!$AA$23="Moderado"),CONCATENATE("R3C",'Mapa final'!$O$23),"")</f>
        <v/>
      </c>
      <c r="X28" s="67" t="str">
        <f>IF(AND('Mapa final'!$Y$24="Media",'Mapa final'!$AA$24="Moderado"),CONCATENATE("R3C",'Mapa final'!$O$24),"")</f>
        <v/>
      </c>
      <c r="Y28" s="67" t="str">
        <f>IF(AND('Mapa final'!$Y$25="Media",'Mapa final'!$AA$25="Moderado"),CONCATENATE("R3C",'Mapa final'!$O$25),"")</f>
        <v/>
      </c>
      <c r="Z28" s="67" t="str">
        <f>IF(AND('Mapa final'!$Y$26="Media",'Mapa final'!$AA$26="Moderado"),CONCATENATE("R3C",'Mapa final'!$O$26),"")</f>
        <v/>
      </c>
      <c r="AA28" s="68" t="str">
        <f>IF(AND('Mapa final'!$Y$27="Media",'Mapa final'!$AA$27="Moderado"),CONCATENATE("R3C",'Mapa final'!$O$27),"")</f>
        <v/>
      </c>
      <c r="AB28" s="51" t="str">
        <f>IF(AND('Mapa final'!$Y$22="Media",'Mapa final'!$AA$22="Mayor"),CONCATENATE("R3C",'Mapa final'!$O$22),"")</f>
        <v/>
      </c>
      <c r="AC28" s="52" t="str">
        <f>IF(AND('Mapa final'!$Y$23="Media",'Mapa final'!$AA$23="Mayor"),CONCATENATE("R3C",'Mapa final'!$O$23),"")</f>
        <v/>
      </c>
      <c r="AD28" s="52" t="str">
        <f>IF(AND('Mapa final'!$Y$24="Media",'Mapa final'!$AA$24="Mayor"),CONCATENATE("R3C",'Mapa final'!$O$24),"")</f>
        <v/>
      </c>
      <c r="AE28" s="52" t="str">
        <f>IF(AND('Mapa final'!$Y$25="Media",'Mapa final'!$AA$25="Mayor"),CONCATENATE("R3C",'Mapa final'!$O$25),"")</f>
        <v/>
      </c>
      <c r="AF28" s="52" t="str">
        <f>IF(AND('Mapa final'!$Y$26="Media",'Mapa final'!$AA$26="Mayor"),CONCATENATE("R3C",'Mapa final'!$O$26),"")</f>
        <v/>
      </c>
      <c r="AG28" s="53" t="str">
        <f>IF(AND('Mapa final'!$Y$27="Media",'Mapa final'!$AA$27="Mayor"),CONCATENATE("R3C",'Mapa final'!$O$27),"")</f>
        <v/>
      </c>
      <c r="AH28" s="54" t="str">
        <f>IF(AND('Mapa final'!$Y$22="Media",'Mapa final'!$AA$22="Catastrófico"),CONCATENATE("R3C",'Mapa final'!$O$22),"")</f>
        <v/>
      </c>
      <c r="AI28" s="55" t="str">
        <f>IF(AND('Mapa final'!$Y$23="Media",'Mapa final'!$AA$23="Catastrófico"),CONCATENATE("R3C",'Mapa final'!$O$23),"")</f>
        <v/>
      </c>
      <c r="AJ28" s="55" t="str">
        <f>IF(AND('Mapa final'!$Y$24="Media",'Mapa final'!$AA$24="Catastrófico"),CONCATENATE("R3C",'Mapa final'!$O$24),"")</f>
        <v/>
      </c>
      <c r="AK28" s="55" t="str">
        <f>IF(AND('Mapa final'!$Y$25="Media",'Mapa final'!$AA$25="Catastrófico"),CONCATENATE("R3C",'Mapa final'!$O$25),"")</f>
        <v/>
      </c>
      <c r="AL28" s="55" t="str">
        <f>IF(AND('Mapa final'!$Y$26="Media",'Mapa final'!$AA$26="Catastrófico"),CONCATENATE("R3C",'Mapa final'!$O$26),"")</f>
        <v/>
      </c>
      <c r="AM28" s="56" t="str">
        <f>IF(AND('Mapa final'!$Y$27="Media",'Mapa final'!$AA$27="Catastrófico"),CONCATENATE("R3C",'Mapa final'!$O$27),"")</f>
        <v/>
      </c>
      <c r="AN28" s="82"/>
      <c r="AO28" s="419"/>
      <c r="AP28" s="420"/>
      <c r="AQ28" s="420"/>
      <c r="AR28" s="420"/>
      <c r="AS28" s="420"/>
      <c r="AT28" s="421"/>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row>
    <row r="29" spans="1:76" ht="15" customHeight="1" x14ac:dyDescent="0.25">
      <c r="A29" s="82"/>
      <c r="B29" s="338"/>
      <c r="C29" s="338"/>
      <c r="D29" s="339"/>
      <c r="E29" s="379"/>
      <c r="F29" s="380"/>
      <c r="G29" s="380"/>
      <c r="H29" s="380"/>
      <c r="I29" s="381"/>
      <c r="J29" s="66" t="str">
        <f>IF(AND('Mapa final'!$Y$28="Media",'Mapa final'!$AA$28="Leve"),CONCATENATE("R4C",'Mapa final'!$O$28),"")</f>
        <v/>
      </c>
      <c r="K29" s="67" t="str">
        <f>IF(AND('Mapa final'!$Y$29="Media",'Mapa final'!$AA$29="Leve"),CONCATENATE("R4C",'Mapa final'!$O$29),"")</f>
        <v/>
      </c>
      <c r="L29" s="67" t="str">
        <f>IF(AND('Mapa final'!$Y$30="Media",'Mapa final'!$AA$30="Leve"),CONCATENATE("R4C",'Mapa final'!$O$30),"")</f>
        <v/>
      </c>
      <c r="M29" s="67" t="str">
        <f>IF(AND('Mapa final'!$Y$31="Media",'Mapa final'!$AA$31="Leve"),CONCATENATE("R4C",'Mapa final'!$O$31),"")</f>
        <v/>
      </c>
      <c r="N29" s="67" t="str">
        <f>IF(AND('Mapa final'!$Y$32="Media",'Mapa final'!$AA$32="Leve"),CONCATENATE("R4C",'Mapa final'!$O$32),"")</f>
        <v/>
      </c>
      <c r="O29" s="68" t="str">
        <f>IF(AND('Mapa final'!$Y$33="Media",'Mapa final'!$AA$33="Leve"),CONCATENATE("R4C",'Mapa final'!$O$33),"")</f>
        <v/>
      </c>
      <c r="P29" s="66" t="str">
        <f>IF(AND('Mapa final'!$Y$28="Media",'Mapa final'!$AA$28="Menor"),CONCATENATE("R4C",'Mapa final'!$O$28),"")</f>
        <v/>
      </c>
      <c r="Q29" s="67" t="str">
        <f>IF(AND('Mapa final'!$Y$29="Media",'Mapa final'!$AA$29="Menor"),CONCATENATE("R4C",'Mapa final'!$O$29),"")</f>
        <v/>
      </c>
      <c r="R29" s="67" t="str">
        <f>IF(AND('Mapa final'!$Y$30="Media",'Mapa final'!$AA$30="Menor"),CONCATENATE("R4C",'Mapa final'!$O$30),"")</f>
        <v/>
      </c>
      <c r="S29" s="67" t="str">
        <f>IF(AND('Mapa final'!$Y$31="Media",'Mapa final'!$AA$31="Menor"),CONCATENATE("R4C",'Mapa final'!$O$31),"")</f>
        <v/>
      </c>
      <c r="T29" s="67" t="str">
        <f>IF(AND('Mapa final'!$Y$32="Media",'Mapa final'!$AA$32="Menor"),CONCATENATE("R4C",'Mapa final'!$O$32),"")</f>
        <v/>
      </c>
      <c r="U29" s="68" t="str">
        <f>IF(AND('Mapa final'!$Y$33="Media",'Mapa final'!$AA$33="Menor"),CONCATENATE("R4C",'Mapa final'!$O$33),"")</f>
        <v/>
      </c>
      <c r="V29" s="66" t="str">
        <f>IF(AND('Mapa final'!$Y$28="Media",'Mapa final'!$AA$28="Moderado"),CONCATENATE("R4C",'Mapa final'!$O$28),"")</f>
        <v/>
      </c>
      <c r="W29" s="67" t="str">
        <f>IF(AND('Mapa final'!$Y$29="Media",'Mapa final'!$AA$29="Moderado"),CONCATENATE("R4C",'Mapa final'!$O$29),"")</f>
        <v/>
      </c>
      <c r="X29" s="67" t="str">
        <f>IF(AND('Mapa final'!$Y$30="Media",'Mapa final'!$AA$30="Moderado"),CONCATENATE("R4C",'Mapa final'!$O$30),"")</f>
        <v/>
      </c>
      <c r="Y29" s="67" t="str">
        <f>IF(AND('Mapa final'!$Y$31="Media",'Mapa final'!$AA$31="Moderado"),CONCATENATE("R4C",'Mapa final'!$O$31),"")</f>
        <v/>
      </c>
      <c r="Z29" s="67" t="str">
        <f>IF(AND('Mapa final'!$Y$32="Media",'Mapa final'!$AA$32="Moderado"),CONCATENATE("R4C",'Mapa final'!$O$32),"")</f>
        <v/>
      </c>
      <c r="AA29" s="68" t="str">
        <f>IF(AND('Mapa final'!$Y$33="Media",'Mapa final'!$AA$33="Moderado"),CONCATENATE("R4C",'Mapa final'!$O$33),"")</f>
        <v/>
      </c>
      <c r="AB29" s="51" t="str">
        <f>IF(AND('Mapa final'!$Y$28="Media",'Mapa final'!$AA$28="Mayor"),CONCATENATE("R4C",'Mapa final'!$O$28),"")</f>
        <v/>
      </c>
      <c r="AC29" s="52" t="str">
        <f>IF(AND('Mapa final'!$Y$29="Media",'Mapa final'!$AA$29="Mayor"),CONCATENATE("R4C",'Mapa final'!$O$29),"")</f>
        <v/>
      </c>
      <c r="AD29" s="52" t="str">
        <f>IF(AND('Mapa final'!$Y$30="Media",'Mapa final'!$AA$30="Mayor"),CONCATENATE("R4C",'Mapa final'!$O$30),"")</f>
        <v/>
      </c>
      <c r="AE29" s="52" t="str">
        <f>IF(AND('Mapa final'!$Y$31="Media",'Mapa final'!$AA$31="Mayor"),CONCATENATE("R4C",'Mapa final'!$O$31),"")</f>
        <v/>
      </c>
      <c r="AF29" s="52" t="str">
        <f>IF(AND('Mapa final'!$Y$32="Media",'Mapa final'!$AA$32="Mayor"),CONCATENATE("R4C",'Mapa final'!$O$32),"")</f>
        <v/>
      </c>
      <c r="AG29" s="53" t="str">
        <f>IF(AND('Mapa final'!$Y$33="Media",'Mapa final'!$AA$33="Mayor"),CONCATENATE("R4C",'Mapa final'!$O$33),"")</f>
        <v/>
      </c>
      <c r="AH29" s="54" t="str">
        <f>IF(AND('Mapa final'!$Y$28="Media",'Mapa final'!$AA$28="Catastrófico"),CONCATENATE("R4C",'Mapa final'!$O$28),"")</f>
        <v/>
      </c>
      <c r="AI29" s="55" t="str">
        <f>IF(AND('Mapa final'!$Y$29="Media",'Mapa final'!$AA$29="Catastrófico"),CONCATENATE("R4C",'Mapa final'!$O$29),"")</f>
        <v/>
      </c>
      <c r="AJ29" s="55" t="str">
        <f>IF(AND('Mapa final'!$Y$30="Media",'Mapa final'!$AA$30="Catastrófico"),CONCATENATE("R4C",'Mapa final'!$O$30),"")</f>
        <v/>
      </c>
      <c r="AK29" s="55" t="str">
        <f>IF(AND('Mapa final'!$Y$31="Media",'Mapa final'!$AA$31="Catastrófico"),CONCATENATE("R4C",'Mapa final'!$O$31),"")</f>
        <v/>
      </c>
      <c r="AL29" s="55" t="str">
        <f>IF(AND('Mapa final'!$Y$32="Media",'Mapa final'!$AA$32="Catastrófico"),CONCATENATE("R4C",'Mapa final'!$O$32),"")</f>
        <v/>
      </c>
      <c r="AM29" s="56" t="str">
        <f>IF(AND('Mapa final'!$Y$33="Media",'Mapa final'!$AA$33="Catastrófico"),CONCATENATE("R4C",'Mapa final'!$O$33),"")</f>
        <v/>
      </c>
      <c r="AN29" s="82"/>
      <c r="AO29" s="419"/>
      <c r="AP29" s="420"/>
      <c r="AQ29" s="420"/>
      <c r="AR29" s="420"/>
      <c r="AS29" s="420"/>
      <c r="AT29" s="421"/>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row>
    <row r="30" spans="1:76" ht="15" customHeight="1" x14ac:dyDescent="0.25">
      <c r="A30" s="82"/>
      <c r="B30" s="338"/>
      <c r="C30" s="338"/>
      <c r="D30" s="339"/>
      <c r="E30" s="379"/>
      <c r="F30" s="380"/>
      <c r="G30" s="380"/>
      <c r="H30" s="380"/>
      <c r="I30" s="381"/>
      <c r="J30" s="66" t="str">
        <f>IF(AND('Mapa final'!$Y$34="Media",'Mapa final'!$AA$34="Leve"),CONCATENATE("R5C",'Mapa final'!$O$34),"")</f>
        <v/>
      </c>
      <c r="K30" s="67" t="str">
        <f>IF(AND('Mapa final'!$Y$35="Media",'Mapa final'!$AA$35="Leve"),CONCATENATE("R5C",'Mapa final'!$O$35),"")</f>
        <v/>
      </c>
      <c r="L30" s="67" t="str">
        <f>IF(AND('Mapa final'!$Y$36="Media",'Mapa final'!$AA$36="Leve"),CONCATENATE("R5C",'Mapa final'!$O$36),"")</f>
        <v/>
      </c>
      <c r="M30" s="67" t="str">
        <f>IF(AND('Mapa final'!$Y$37="Media",'Mapa final'!$AA$37="Leve"),CONCATENATE("R5C",'Mapa final'!$O$37),"")</f>
        <v/>
      </c>
      <c r="N30" s="67" t="str">
        <f>IF(AND('Mapa final'!$Y$38="Media",'Mapa final'!$AA$38="Leve"),CONCATENATE("R5C",'Mapa final'!$O$38),"")</f>
        <v/>
      </c>
      <c r="O30" s="68" t="str">
        <f>IF(AND('Mapa final'!$Y$39="Media",'Mapa final'!$AA$39="Leve"),CONCATENATE("R5C",'Mapa final'!$O$39),"")</f>
        <v/>
      </c>
      <c r="P30" s="66" t="str">
        <f>IF(AND('Mapa final'!$Y$34="Media",'Mapa final'!$AA$34="Menor"),CONCATENATE("R5C",'Mapa final'!$O$34),"")</f>
        <v/>
      </c>
      <c r="Q30" s="67" t="str">
        <f>IF(AND('Mapa final'!$Y$35="Media",'Mapa final'!$AA$35="Menor"),CONCATENATE("R5C",'Mapa final'!$O$35),"")</f>
        <v/>
      </c>
      <c r="R30" s="67" t="str">
        <f>IF(AND('Mapa final'!$Y$36="Media",'Mapa final'!$AA$36="Menor"),CONCATENATE("R5C",'Mapa final'!$O$36),"")</f>
        <v/>
      </c>
      <c r="S30" s="67" t="str">
        <f>IF(AND('Mapa final'!$Y$37="Media",'Mapa final'!$AA$37="Menor"),CONCATENATE("R5C",'Mapa final'!$O$37),"")</f>
        <v/>
      </c>
      <c r="T30" s="67" t="str">
        <f>IF(AND('Mapa final'!$Y$38="Media",'Mapa final'!$AA$38="Menor"),CONCATENATE("R5C",'Mapa final'!$O$38),"")</f>
        <v/>
      </c>
      <c r="U30" s="68" t="str">
        <f>IF(AND('Mapa final'!$Y$39="Media",'Mapa final'!$AA$39="Menor"),CONCATENATE("R5C",'Mapa final'!$O$39),"")</f>
        <v/>
      </c>
      <c r="V30" s="66" t="str">
        <f>IF(AND('Mapa final'!$Y$34="Media",'Mapa final'!$AA$34="Moderado"),CONCATENATE("R5C",'Mapa final'!$O$34),"")</f>
        <v/>
      </c>
      <c r="W30" s="67" t="str">
        <f>IF(AND('Mapa final'!$Y$35="Media",'Mapa final'!$AA$35="Moderado"),CONCATENATE("R5C",'Mapa final'!$O$35),"")</f>
        <v/>
      </c>
      <c r="X30" s="67" t="str">
        <f>IF(AND('Mapa final'!$Y$36="Media",'Mapa final'!$AA$36="Moderado"),CONCATENATE("R5C",'Mapa final'!$O$36),"")</f>
        <v/>
      </c>
      <c r="Y30" s="67" t="str">
        <f>IF(AND('Mapa final'!$Y$37="Media",'Mapa final'!$AA$37="Moderado"),CONCATENATE("R5C",'Mapa final'!$O$37),"")</f>
        <v/>
      </c>
      <c r="Z30" s="67" t="str">
        <f>IF(AND('Mapa final'!$Y$38="Media",'Mapa final'!$AA$38="Moderado"),CONCATENATE("R5C",'Mapa final'!$O$38),"")</f>
        <v/>
      </c>
      <c r="AA30" s="68" t="str">
        <f>IF(AND('Mapa final'!$Y$39="Media",'Mapa final'!$AA$39="Moderado"),CONCATENATE("R5C",'Mapa final'!$O$39),"")</f>
        <v/>
      </c>
      <c r="AB30" s="51" t="str">
        <f>IF(AND('Mapa final'!$Y$34="Media",'Mapa final'!$AA$34="Mayor"),CONCATENATE("R5C",'Mapa final'!$O$34),"")</f>
        <v/>
      </c>
      <c r="AC30" s="52" t="str">
        <f>IF(AND('Mapa final'!$Y$35="Media",'Mapa final'!$AA$35="Mayor"),CONCATENATE("R5C",'Mapa final'!$O$35),"")</f>
        <v/>
      </c>
      <c r="AD30" s="52" t="str">
        <f>IF(AND('Mapa final'!$Y$36="Media",'Mapa final'!$AA$36="Mayor"),CONCATENATE("R5C",'Mapa final'!$O$36),"")</f>
        <v/>
      </c>
      <c r="AE30" s="52" t="str">
        <f>IF(AND('Mapa final'!$Y$37="Media",'Mapa final'!$AA$37="Mayor"),CONCATENATE("R5C",'Mapa final'!$O$37),"")</f>
        <v/>
      </c>
      <c r="AF30" s="52" t="str">
        <f>IF(AND('Mapa final'!$Y$38="Media",'Mapa final'!$AA$38="Mayor"),CONCATENATE("R5C",'Mapa final'!$O$38),"")</f>
        <v/>
      </c>
      <c r="AG30" s="53" t="str">
        <f>IF(AND('Mapa final'!$Y$39="Media",'Mapa final'!$AA$39="Mayor"),CONCATENATE("R5C",'Mapa final'!$O$39),"")</f>
        <v/>
      </c>
      <c r="AH30" s="54" t="str">
        <f>IF(AND('Mapa final'!$Y$34="Media",'Mapa final'!$AA$34="Catastrófico"),CONCATENATE("R5C",'Mapa final'!$O$34),"")</f>
        <v/>
      </c>
      <c r="AI30" s="55" t="str">
        <f>IF(AND('Mapa final'!$Y$35="Media",'Mapa final'!$AA$35="Catastrófico"),CONCATENATE("R5C",'Mapa final'!$O$35),"")</f>
        <v/>
      </c>
      <c r="AJ30" s="55" t="str">
        <f>IF(AND('Mapa final'!$Y$36="Media",'Mapa final'!$AA$36="Catastrófico"),CONCATENATE("R5C",'Mapa final'!$O$36),"")</f>
        <v/>
      </c>
      <c r="AK30" s="55" t="str">
        <f>IF(AND('Mapa final'!$Y$37="Media",'Mapa final'!$AA$37="Catastrófico"),CONCATENATE("R5C",'Mapa final'!$O$37),"")</f>
        <v/>
      </c>
      <c r="AL30" s="55" t="str">
        <f>IF(AND('Mapa final'!$Y$38="Media",'Mapa final'!$AA$38="Catastrófico"),CONCATENATE("R5C",'Mapa final'!$O$38),"")</f>
        <v/>
      </c>
      <c r="AM30" s="56" t="str">
        <f>IF(AND('Mapa final'!$Y$39="Media",'Mapa final'!$AA$39="Catastrófico"),CONCATENATE("R5C",'Mapa final'!$O$39),"")</f>
        <v/>
      </c>
      <c r="AN30" s="82"/>
      <c r="AO30" s="419"/>
      <c r="AP30" s="420"/>
      <c r="AQ30" s="420"/>
      <c r="AR30" s="420"/>
      <c r="AS30" s="420"/>
      <c r="AT30" s="421"/>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row>
    <row r="31" spans="1:76" ht="15" customHeight="1" x14ac:dyDescent="0.25">
      <c r="A31" s="82"/>
      <c r="B31" s="338"/>
      <c r="C31" s="338"/>
      <c r="D31" s="339"/>
      <c r="E31" s="379"/>
      <c r="F31" s="380"/>
      <c r="G31" s="380"/>
      <c r="H31" s="380"/>
      <c r="I31" s="381"/>
      <c r="J31" s="66" t="str">
        <f>IF(AND('Mapa final'!$Y$40="Media",'Mapa final'!$AA$40="Leve"),CONCATENATE("R6C",'Mapa final'!$O$40),"")</f>
        <v/>
      </c>
      <c r="K31" s="67" t="str">
        <f>IF(AND('Mapa final'!$Y$41="Media",'Mapa final'!$AA$41="Leve"),CONCATENATE("R6C",'Mapa final'!$O$41),"")</f>
        <v/>
      </c>
      <c r="L31" s="67" t="str">
        <f>IF(AND('Mapa final'!$Y$42="Media",'Mapa final'!$AA$42="Leve"),CONCATENATE("R6C",'Mapa final'!$O$42),"")</f>
        <v/>
      </c>
      <c r="M31" s="67" t="str">
        <f>IF(AND('Mapa final'!$Y$43="Media",'Mapa final'!$AA$43="Leve"),CONCATENATE("R6C",'Mapa final'!$O$43),"")</f>
        <v/>
      </c>
      <c r="N31" s="67" t="str">
        <f>IF(AND('Mapa final'!$Y$44="Media",'Mapa final'!$AA$44="Leve"),CONCATENATE("R6C",'Mapa final'!$O$44),"")</f>
        <v/>
      </c>
      <c r="O31" s="68" t="str">
        <f>IF(AND('Mapa final'!$Y$45="Media",'Mapa final'!$AA$45="Leve"),CONCATENATE("R6C",'Mapa final'!$O$45),"")</f>
        <v/>
      </c>
      <c r="P31" s="66" t="str">
        <f>IF(AND('Mapa final'!$Y$40="Media",'Mapa final'!$AA$40="Menor"),CONCATENATE("R6C",'Mapa final'!$O$40),"")</f>
        <v/>
      </c>
      <c r="Q31" s="67" t="str">
        <f>IF(AND('Mapa final'!$Y$41="Media",'Mapa final'!$AA$41="Menor"),CONCATENATE("R6C",'Mapa final'!$O$41),"")</f>
        <v/>
      </c>
      <c r="R31" s="67" t="str">
        <f>IF(AND('Mapa final'!$Y$42="Media",'Mapa final'!$AA$42="Menor"),CONCATENATE("R6C",'Mapa final'!$O$42),"")</f>
        <v/>
      </c>
      <c r="S31" s="67" t="str">
        <f>IF(AND('Mapa final'!$Y$43="Media",'Mapa final'!$AA$43="Menor"),CONCATENATE("R6C",'Mapa final'!$O$43),"")</f>
        <v/>
      </c>
      <c r="T31" s="67" t="str">
        <f>IF(AND('Mapa final'!$Y$44="Media",'Mapa final'!$AA$44="Menor"),CONCATENATE("R6C",'Mapa final'!$O$44),"")</f>
        <v/>
      </c>
      <c r="U31" s="68" t="str">
        <f>IF(AND('Mapa final'!$Y$45="Media",'Mapa final'!$AA$45="Menor"),CONCATENATE("R6C",'Mapa final'!$O$45),"")</f>
        <v/>
      </c>
      <c r="V31" s="66" t="str">
        <f>IF(AND('Mapa final'!$Y$40="Media",'Mapa final'!$AA$40="Moderado"),CONCATENATE("R6C",'Mapa final'!$O$40),"")</f>
        <v/>
      </c>
      <c r="W31" s="67" t="str">
        <f>IF(AND('Mapa final'!$Y$41="Media",'Mapa final'!$AA$41="Moderado"),CONCATENATE("R6C",'Mapa final'!$O$41),"")</f>
        <v/>
      </c>
      <c r="X31" s="67" t="str">
        <f>IF(AND('Mapa final'!$Y$42="Media",'Mapa final'!$AA$42="Moderado"),CONCATENATE("R6C",'Mapa final'!$O$42),"")</f>
        <v/>
      </c>
      <c r="Y31" s="67" t="str">
        <f>IF(AND('Mapa final'!$Y$43="Media",'Mapa final'!$AA$43="Moderado"),CONCATENATE("R6C",'Mapa final'!$O$43),"")</f>
        <v/>
      </c>
      <c r="Z31" s="67" t="str">
        <f>IF(AND('Mapa final'!$Y$44="Media",'Mapa final'!$AA$44="Moderado"),CONCATENATE("R6C",'Mapa final'!$O$44),"")</f>
        <v/>
      </c>
      <c r="AA31" s="68" t="str">
        <f>IF(AND('Mapa final'!$Y$45="Media",'Mapa final'!$AA$45="Moderado"),CONCATENATE("R6C",'Mapa final'!$O$45),"")</f>
        <v/>
      </c>
      <c r="AB31" s="51" t="str">
        <f>IF(AND('Mapa final'!$Y$40="Media",'Mapa final'!$AA$40="Mayor"),CONCATENATE("R6C",'Mapa final'!$O$40),"")</f>
        <v/>
      </c>
      <c r="AC31" s="52" t="str">
        <f>IF(AND('Mapa final'!$Y$41="Media",'Mapa final'!$AA$41="Mayor"),CONCATENATE("R6C",'Mapa final'!$O$41),"")</f>
        <v/>
      </c>
      <c r="AD31" s="52" t="str">
        <f>IF(AND('Mapa final'!$Y$42="Media",'Mapa final'!$AA$42="Mayor"),CONCATENATE("R6C",'Mapa final'!$O$42),"")</f>
        <v/>
      </c>
      <c r="AE31" s="52" t="str">
        <f>IF(AND('Mapa final'!$Y$43="Media",'Mapa final'!$AA$43="Mayor"),CONCATENATE("R6C",'Mapa final'!$O$43),"")</f>
        <v/>
      </c>
      <c r="AF31" s="52" t="str">
        <f>IF(AND('Mapa final'!$Y$44="Media",'Mapa final'!$AA$44="Mayor"),CONCATENATE("R6C",'Mapa final'!$O$44),"")</f>
        <v/>
      </c>
      <c r="AG31" s="53" t="str">
        <f>IF(AND('Mapa final'!$Y$45="Media",'Mapa final'!$AA$45="Mayor"),CONCATENATE("R6C",'Mapa final'!$O$45),"")</f>
        <v/>
      </c>
      <c r="AH31" s="54" t="str">
        <f>IF(AND('Mapa final'!$Y$40="Media",'Mapa final'!$AA$40="Catastrófico"),CONCATENATE("R6C",'Mapa final'!$O$40),"")</f>
        <v/>
      </c>
      <c r="AI31" s="55" t="str">
        <f>IF(AND('Mapa final'!$Y$41="Media",'Mapa final'!$AA$41="Catastrófico"),CONCATENATE("R6C",'Mapa final'!$O$41),"")</f>
        <v/>
      </c>
      <c r="AJ31" s="55" t="str">
        <f>IF(AND('Mapa final'!$Y$42="Media",'Mapa final'!$AA$42="Catastrófico"),CONCATENATE("R6C",'Mapa final'!$O$42),"")</f>
        <v/>
      </c>
      <c r="AK31" s="55" t="str">
        <f>IF(AND('Mapa final'!$Y$43="Media",'Mapa final'!$AA$43="Catastrófico"),CONCATENATE("R6C",'Mapa final'!$O$43),"")</f>
        <v/>
      </c>
      <c r="AL31" s="55" t="str">
        <f>IF(AND('Mapa final'!$Y$44="Media",'Mapa final'!$AA$44="Catastrófico"),CONCATENATE("R6C",'Mapa final'!$O$44),"")</f>
        <v/>
      </c>
      <c r="AM31" s="56" t="str">
        <f>IF(AND('Mapa final'!$Y$45="Media",'Mapa final'!$AA$45="Catastrófico"),CONCATENATE("R6C",'Mapa final'!$O$45),"")</f>
        <v/>
      </c>
      <c r="AN31" s="82"/>
      <c r="AO31" s="419"/>
      <c r="AP31" s="420"/>
      <c r="AQ31" s="420"/>
      <c r="AR31" s="420"/>
      <c r="AS31" s="420"/>
      <c r="AT31" s="421"/>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row>
    <row r="32" spans="1:76" ht="15" customHeight="1" x14ac:dyDescent="0.25">
      <c r="A32" s="82"/>
      <c r="B32" s="338"/>
      <c r="C32" s="338"/>
      <c r="D32" s="339"/>
      <c r="E32" s="379"/>
      <c r="F32" s="380"/>
      <c r="G32" s="380"/>
      <c r="H32" s="380"/>
      <c r="I32" s="381"/>
      <c r="J32" s="66" t="str">
        <f>IF(AND('Mapa final'!$Y$46="Media",'Mapa final'!$AA$46="Leve"),CONCATENATE("R7C",'Mapa final'!$O$46),"")</f>
        <v/>
      </c>
      <c r="K32" s="67" t="str">
        <f>IF(AND('Mapa final'!$Y$47="Media",'Mapa final'!$AA$47="Leve"),CONCATENATE("R7C",'Mapa final'!$O$47),"")</f>
        <v/>
      </c>
      <c r="L32" s="67" t="str">
        <f>IF(AND('Mapa final'!$Y$48="Media",'Mapa final'!$AA$48="Leve"),CONCATENATE("R7C",'Mapa final'!$O$48),"")</f>
        <v/>
      </c>
      <c r="M32" s="67" t="str">
        <f>IF(AND('Mapa final'!$Y$49="Media",'Mapa final'!$AA$49="Leve"),CONCATENATE("R7C",'Mapa final'!$O$49),"")</f>
        <v/>
      </c>
      <c r="N32" s="67" t="str">
        <f>IF(AND('Mapa final'!$Y$50="Media",'Mapa final'!$AA$50="Leve"),CONCATENATE("R7C",'Mapa final'!$O$50),"")</f>
        <v/>
      </c>
      <c r="O32" s="68" t="str">
        <f>IF(AND('Mapa final'!$Y$51="Media",'Mapa final'!$AA$51="Leve"),CONCATENATE("R7C",'Mapa final'!$O$51),"")</f>
        <v/>
      </c>
      <c r="P32" s="66" t="str">
        <f>IF(AND('Mapa final'!$Y$46="Media",'Mapa final'!$AA$46="Menor"),CONCATENATE("R7C",'Mapa final'!$O$46),"")</f>
        <v/>
      </c>
      <c r="Q32" s="67" t="str">
        <f>IF(AND('Mapa final'!$Y$47="Media",'Mapa final'!$AA$47="Menor"),CONCATENATE("R7C",'Mapa final'!$O$47),"")</f>
        <v/>
      </c>
      <c r="R32" s="67" t="str">
        <f>IF(AND('Mapa final'!$Y$48="Media",'Mapa final'!$AA$48="Menor"),CONCATENATE("R7C",'Mapa final'!$O$48),"")</f>
        <v/>
      </c>
      <c r="S32" s="67" t="str">
        <f>IF(AND('Mapa final'!$Y$49="Media",'Mapa final'!$AA$49="Menor"),CONCATENATE("R7C",'Mapa final'!$O$49),"")</f>
        <v/>
      </c>
      <c r="T32" s="67" t="str">
        <f>IF(AND('Mapa final'!$Y$50="Media",'Mapa final'!$AA$50="Menor"),CONCATENATE("R7C",'Mapa final'!$O$50),"")</f>
        <v/>
      </c>
      <c r="U32" s="68" t="str">
        <f>IF(AND('Mapa final'!$Y$51="Media",'Mapa final'!$AA$51="Menor"),CONCATENATE("R7C",'Mapa final'!$O$51),"")</f>
        <v/>
      </c>
      <c r="V32" s="66" t="str">
        <f>IF(AND('Mapa final'!$Y$46="Media",'Mapa final'!$AA$46="Moderado"),CONCATENATE("R7C",'Mapa final'!$O$46),"")</f>
        <v/>
      </c>
      <c r="W32" s="67" t="str">
        <f>IF(AND('Mapa final'!$Y$47="Media",'Mapa final'!$AA$47="Moderado"),CONCATENATE("R7C",'Mapa final'!$O$47),"")</f>
        <v/>
      </c>
      <c r="X32" s="67" t="str">
        <f>IF(AND('Mapa final'!$Y$48="Media",'Mapa final'!$AA$48="Moderado"),CONCATENATE("R7C",'Mapa final'!$O$48),"")</f>
        <v/>
      </c>
      <c r="Y32" s="67" t="str">
        <f>IF(AND('Mapa final'!$Y$49="Media",'Mapa final'!$AA$49="Moderado"),CONCATENATE("R7C",'Mapa final'!$O$49),"")</f>
        <v/>
      </c>
      <c r="Z32" s="67" t="str">
        <f>IF(AND('Mapa final'!$Y$50="Media",'Mapa final'!$AA$50="Moderado"),CONCATENATE("R7C",'Mapa final'!$O$50),"")</f>
        <v/>
      </c>
      <c r="AA32" s="68" t="str">
        <f>IF(AND('Mapa final'!$Y$51="Media",'Mapa final'!$AA$51="Moderado"),CONCATENATE("R7C",'Mapa final'!$O$51),"")</f>
        <v/>
      </c>
      <c r="AB32" s="51" t="str">
        <f>IF(AND('Mapa final'!$Y$46="Media",'Mapa final'!$AA$46="Mayor"),CONCATENATE("R7C",'Mapa final'!$O$46),"")</f>
        <v/>
      </c>
      <c r="AC32" s="52" t="str">
        <f>IF(AND('Mapa final'!$Y$47="Media",'Mapa final'!$AA$47="Mayor"),CONCATENATE("R7C",'Mapa final'!$O$47),"")</f>
        <v/>
      </c>
      <c r="AD32" s="52" t="str">
        <f>IF(AND('Mapa final'!$Y$48="Media",'Mapa final'!$AA$48="Mayor"),CONCATENATE("R7C",'Mapa final'!$O$48),"")</f>
        <v/>
      </c>
      <c r="AE32" s="52" t="str">
        <f>IF(AND('Mapa final'!$Y$49="Media",'Mapa final'!$AA$49="Mayor"),CONCATENATE("R7C",'Mapa final'!$O$49),"")</f>
        <v/>
      </c>
      <c r="AF32" s="52" t="str">
        <f>IF(AND('Mapa final'!$Y$50="Media",'Mapa final'!$AA$50="Mayor"),CONCATENATE("R7C",'Mapa final'!$O$50),"")</f>
        <v/>
      </c>
      <c r="AG32" s="53" t="str">
        <f>IF(AND('Mapa final'!$Y$51="Media",'Mapa final'!$AA$51="Mayor"),CONCATENATE("R7C",'Mapa final'!$O$51),"")</f>
        <v/>
      </c>
      <c r="AH32" s="54" t="str">
        <f>IF(AND('Mapa final'!$Y$46="Media",'Mapa final'!$AA$46="Catastrófico"),CONCATENATE("R7C",'Mapa final'!$O$46),"")</f>
        <v/>
      </c>
      <c r="AI32" s="55" t="str">
        <f>IF(AND('Mapa final'!$Y$47="Media",'Mapa final'!$AA$47="Catastrófico"),CONCATENATE("R7C",'Mapa final'!$O$47),"")</f>
        <v/>
      </c>
      <c r="AJ32" s="55" t="str">
        <f>IF(AND('Mapa final'!$Y$48="Media",'Mapa final'!$AA$48="Catastrófico"),CONCATENATE("R7C",'Mapa final'!$O$48),"")</f>
        <v/>
      </c>
      <c r="AK32" s="55" t="str">
        <f>IF(AND('Mapa final'!$Y$49="Media",'Mapa final'!$AA$49="Catastrófico"),CONCATENATE("R7C",'Mapa final'!$O$49),"")</f>
        <v/>
      </c>
      <c r="AL32" s="55" t="str">
        <f>IF(AND('Mapa final'!$Y$50="Media",'Mapa final'!$AA$50="Catastrófico"),CONCATENATE("R7C",'Mapa final'!$O$50),"")</f>
        <v/>
      </c>
      <c r="AM32" s="56" t="str">
        <f>IF(AND('Mapa final'!$Y$51="Media",'Mapa final'!$AA$51="Catastrófico"),CONCATENATE("R7C",'Mapa final'!$O$51),"")</f>
        <v/>
      </c>
      <c r="AN32" s="82"/>
      <c r="AO32" s="419"/>
      <c r="AP32" s="420"/>
      <c r="AQ32" s="420"/>
      <c r="AR32" s="420"/>
      <c r="AS32" s="420"/>
      <c r="AT32" s="421"/>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row>
    <row r="33" spans="1:80" ht="15" customHeight="1" x14ac:dyDescent="0.25">
      <c r="A33" s="82"/>
      <c r="B33" s="338"/>
      <c r="C33" s="338"/>
      <c r="D33" s="339"/>
      <c r="E33" s="379"/>
      <c r="F33" s="380"/>
      <c r="G33" s="380"/>
      <c r="H33" s="380"/>
      <c r="I33" s="381"/>
      <c r="J33" s="66" t="str">
        <f>IF(AND('Mapa final'!$Y$52="Media",'Mapa final'!$AA$52="Leve"),CONCATENATE("R8C",'Mapa final'!$O$52),"")</f>
        <v/>
      </c>
      <c r="K33" s="67" t="str">
        <f>IF(AND('Mapa final'!$Y$53="Media",'Mapa final'!$AA$53="Leve"),CONCATENATE("R8C",'Mapa final'!$O$53),"")</f>
        <v/>
      </c>
      <c r="L33" s="67" t="str">
        <f>IF(AND('Mapa final'!$Y$54="Media",'Mapa final'!$AA$54="Leve"),CONCATENATE("R8C",'Mapa final'!$O$54),"")</f>
        <v/>
      </c>
      <c r="M33" s="67" t="str">
        <f>IF(AND('Mapa final'!$Y$55="Media",'Mapa final'!$AA$55="Leve"),CONCATENATE("R8C",'Mapa final'!$O$55),"")</f>
        <v/>
      </c>
      <c r="N33" s="67" t="str">
        <f>IF(AND('Mapa final'!$Y$56="Media",'Mapa final'!$AA$56="Leve"),CONCATENATE("R8C",'Mapa final'!$O$56),"")</f>
        <v/>
      </c>
      <c r="O33" s="68" t="str">
        <f>IF(AND('Mapa final'!$Y$57="Media",'Mapa final'!$AA$57="Leve"),CONCATENATE("R8C",'Mapa final'!$O$57),"")</f>
        <v/>
      </c>
      <c r="P33" s="66" t="str">
        <f>IF(AND('Mapa final'!$Y$52="Media",'Mapa final'!$AA$52="Menor"),CONCATENATE("R8C",'Mapa final'!$O$52),"")</f>
        <v/>
      </c>
      <c r="Q33" s="67" t="str">
        <f>IF(AND('Mapa final'!$Y$53="Media",'Mapa final'!$AA$53="Menor"),CONCATENATE("R8C",'Mapa final'!$O$53),"")</f>
        <v/>
      </c>
      <c r="R33" s="67" t="str">
        <f>IF(AND('Mapa final'!$Y$54="Media",'Mapa final'!$AA$54="Menor"),CONCATENATE("R8C",'Mapa final'!$O$54),"")</f>
        <v/>
      </c>
      <c r="S33" s="67" t="str">
        <f>IF(AND('Mapa final'!$Y$55="Media",'Mapa final'!$AA$55="Menor"),CONCATENATE("R8C",'Mapa final'!$O$55),"")</f>
        <v/>
      </c>
      <c r="T33" s="67" t="str">
        <f>IF(AND('Mapa final'!$Y$56="Media",'Mapa final'!$AA$56="Menor"),CONCATENATE("R8C",'Mapa final'!$O$56),"")</f>
        <v/>
      </c>
      <c r="U33" s="68" t="str">
        <f>IF(AND('Mapa final'!$Y$57="Media",'Mapa final'!$AA$57="Menor"),CONCATENATE("R8C",'Mapa final'!$O$57),"")</f>
        <v/>
      </c>
      <c r="V33" s="66" t="str">
        <f>IF(AND('Mapa final'!$Y$52="Media",'Mapa final'!$AA$52="Moderado"),CONCATENATE("R8C",'Mapa final'!$O$52),"")</f>
        <v/>
      </c>
      <c r="W33" s="67" t="str">
        <f>IF(AND('Mapa final'!$Y$53="Media",'Mapa final'!$AA$53="Moderado"),CONCATENATE("R8C",'Mapa final'!$O$53),"")</f>
        <v/>
      </c>
      <c r="X33" s="67" t="str">
        <f>IF(AND('Mapa final'!$Y$54="Media",'Mapa final'!$AA$54="Moderado"),CONCATENATE("R8C",'Mapa final'!$O$54),"")</f>
        <v/>
      </c>
      <c r="Y33" s="67" t="str">
        <f>IF(AND('Mapa final'!$Y$55="Media",'Mapa final'!$AA$55="Moderado"),CONCATENATE("R8C",'Mapa final'!$O$55),"")</f>
        <v/>
      </c>
      <c r="Z33" s="67" t="str">
        <f>IF(AND('Mapa final'!$Y$56="Media",'Mapa final'!$AA$56="Moderado"),CONCATENATE("R8C",'Mapa final'!$O$56),"")</f>
        <v/>
      </c>
      <c r="AA33" s="68" t="str">
        <f>IF(AND('Mapa final'!$Y$57="Media",'Mapa final'!$AA$57="Moderado"),CONCATENATE("R8C",'Mapa final'!$O$57),"")</f>
        <v/>
      </c>
      <c r="AB33" s="51" t="str">
        <f>IF(AND('Mapa final'!$Y$52="Media",'Mapa final'!$AA$52="Mayor"),CONCATENATE("R8C",'Mapa final'!$O$52),"")</f>
        <v/>
      </c>
      <c r="AC33" s="52" t="str">
        <f>IF(AND('Mapa final'!$Y$53="Media",'Mapa final'!$AA$53="Mayor"),CONCATENATE("R8C",'Mapa final'!$O$53),"")</f>
        <v/>
      </c>
      <c r="AD33" s="52" t="str">
        <f>IF(AND('Mapa final'!$Y$54="Media",'Mapa final'!$AA$54="Mayor"),CONCATENATE("R8C",'Mapa final'!$O$54),"")</f>
        <v/>
      </c>
      <c r="AE33" s="52" t="str">
        <f>IF(AND('Mapa final'!$Y$55="Media",'Mapa final'!$AA$55="Mayor"),CONCATENATE("R8C",'Mapa final'!$O$55),"")</f>
        <v/>
      </c>
      <c r="AF33" s="52" t="str">
        <f>IF(AND('Mapa final'!$Y$56="Media",'Mapa final'!$AA$56="Mayor"),CONCATENATE("R8C",'Mapa final'!$O$56),"")</f>
        <v/>
      </c>
      <c r="AG33" s="53" t="str">
        <f>IF(AND('Mapa final'!$Y$57="Media",'Mapa final'!$AA$57="Mayor"),CONCATENATE("R8C",'Mapa final'!$O$57),"")</f>
        <v/>
      </c>
      <c r="AH33" s="54" t="str">
        <f>IF(AND('Mapa final'!$Y$52="Media",'Mapa final'!$AA$52="Catastrófico"),CONCATENATE("R8C",'Mapa final'!$O$52),"")</f>
        <v/>
      </c>
      <c r="AI33" s="55" t="str">
        <f>IF(AND('Mapa final'!$Y$53="Media",'Mapa final'!$AA$53="Catastrófico"),CONCATENATE("R8C",'Mapa final'!$O$53),"")</f>
        <v/>
      </c>
      <c r="AJ33" s="55" t="str">
        <f>IF(AND('Mapa final'!$Y$54="Media",'Mapa final'!$AA$54="Catastrófico"),CONCATENATE("R8C",'Mapa final'!$O$54),"")</f>
        <v/>
      </c>
      <c r="AK33" s="55" t="str">
        <f>IF(AND('Mapa final'!$Y$55="Media",'Mapa final'!$AA$55="Catastrófico"),CONCATENATE("R8C",'Mapa final'!$O$55),"")</f>
        <v/>
      </c>
      <c r="AL33" s="55" t="str">
        <f>IF(AND('Mapa final'!$Y$56="Media",'Mapa final'!$AA$56="Catastrófico"),CONCATENATE("R8C",'Mapa final'!$O$56),"")</f>
        <v/>
      </c>
      <c r="AM33" s="56" t="str">
        <f>IF(AND('Mapa final'!$Y$57="Media",'Mapa final'!$AA$57="Catastrófico"),CONCATENATE("R8C",'Mapa final'!$O$57),"")</f>
        <v/>
      </c>
      <c r="AN33" s="82"/>
      <c r="AO33" s="419"/>
      <c r="AP33" s="420"/>
      <c r="AQ33" s="420"/>
      <c r="AR33" s="420"/>
      <c r="AS33" s="420"/>
      <c r="AT33" s="421"/>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row>
    <row r="34" spans="1:80" ht="15" customHeight="1" x14ac:dyDescent="0.25">
      <c r="A34" s="82"/>
      <c r="B34" s="338"/>
      <c r="C34" s="338"/>
      <c r="D34" s="339"/>
      <c r="E34" s="379"/>
      <c r="F34" s="380"/>
      <c r="G34" s="380"/>
      <c r="H34" s="380"/>
      <c r="I34" s="381"/>
      <c r="J34" s="66" t="str">
        <f>IF(AND('Mapa final'!$Y$58="Media",'Mapa final'!$AA$58="Leve"),CONCATENATE("R9C",'Mapa final'!$O$58),"")</f>
        <v/>
      </c>
      <c r="K34" s="67" t="str">
        <f>IF(AND('Mapa final'!$Y$59="Media",'Mapa final'!$AA$59="Leve"),CONCATENATE("R9C",'Mapa final'!$O$59),"")</f>
        <v/>
      </c>
      <c r="L34" s="67" t="str">
        <f>IF(AND('Mapa final'!$Y$60="Media",'Mapa final'!$AA$60="Leve"),CONCATENATE("R9C",'Mapa final'!$O$60),"")</f>
        <v/>
      </c>
      <c r="M34" s="67" t="str">
        <f>IF(AND('Mapa final'!$Y$61="Media",'Mapa final'!$AA$61="Leve"),CONCATENATE("R9C",'Mapa final'!$O$61),"")</f>
        <v/>
      </c>
      <c r="N34" s="67" t="str">
        <f>IF(AND('Mapa final'!$Y$62="Media",'Mapa final'!$AA$62="Leve"),CONCATENATE("R9C",'Mapa final'!$O$62),"")</f>
        <v/>
      </c>
      <c r="O34" s="68" t="str">
        <f>IF(AND('Mapa final'!$Y$63="Media",'Mapa final'!$AA$63="Leve"),CONCATENATE("R9C",'Mapa final'!$O$63),"")</f>
        <v/>
      </c>
      <c r="P34" s="66" t="str">
        <f>IF(AND('Mapa final'!$Y$58="Media",'Mapa final'!$AA$58="Menor"),CONCATENATE("R9C",'Mapa final'!$O$58),"")</f>
        <v/>
      </c>
      <c r="Q34" s="67" t="str">
        <f>IF(AND('Mapa final'!$Y$59="Media",'Mapa final'!$AA$59="Menor"),CONCATENATE("R9C",'Mapa final'!$O$59),"")</f>
        <v/>
      </c>
      <c r="R34" s="67" t="str">
        <f>IF(AND('Mapa final'!$Y$60="Media",'Mapa final'!$AA$60="Menor"),CONCATENATE("R9C",'Mapa final'!$O$60),"")</f>
        <v/>
      </c>
      <c r="S34" s="67" t="str">
        <f>IF(AND('Mapa final'!$Y$61="Media",'Mapa final'!$AA$61="Menor"),CONCATENATE("R9C",'Mapa final'!$O$61),"")</f>
        <v/>
      </c>
      <c r="T34" s="67" t="str">
        <f>IF(AND('Mapa final'!$Y$62="Media",'Mapa final'!$AA$62="Menor"),CONCATENATE("R9C",'Mapa final'!$O$62),"")</f>
        <v/>
      </c>
      <c r="U34" s="68" t="str">
        <f>IF(AND('Mapa final'!$Y$63="Media",'Mapa final'!$AA$63="Menor"),CONCATENATE("R9C",'Mapa final'!$O$63),"")</f>
        <v/>
      </c>
      <c r="V34" s="66" t="str">
        <f>IF(AND('Mapa final'!$Y$58="Media",'Mapa final'!$AA$58="Moderado"),CONCATENATE("R9C",'Mapa final'!$O$58),"")</f>
        <v/>
      </c>
      <c r="W34" s="67" t="str">
        <f>IF(AND('Mapa final'!$Y$59="Media",'Mapa final'!$AA$59="Moderado"),CONCATENATE("R9C",'Mapa final'!$O$59),"")</f>
        <v/>
      </c>
      <c r="X34" s="67" t="str">
        <f>IF(AND('Mapa final'!$Y$60="Media",'Mapa final'!$AA$60="Moderado"),CONCATENATE("R9C",'Mapa final'!$O$60),"")</f>
        <v/>
      </c>
      <c r="Y34" s="67" t="str">
        <f>IF(AND('Mapa final'!$Y$61="Media",'Mapa final'!$AA$61="Moderado"),CONCATENATE("R9C",'Mapa final'!$O$61),"")</f>
        <v/>
      </c>
      <c r="Z34" s="67" t="str">
        <f>IF(AND('Mapa final'!$Y$62="Media",'Mapa final'!$AA$62="Moderado"),CONCATENATE("R9C",'Mapa final'!$O$62),"")</f>
        <v/>
      </c>
      <c r="AA34" s="68" t="str">
        <f>IF(AND('Mapa final'!$Y$63="Media",'Mapa final'!$AA$63="Moderado"),CONCATENATE("R9C",'Mapa final'!$O$63),"")</f>
        <v/>
      </c>
      <c r="AB34" s="51" t="str">
        <f>IF(AND('Mapa final'!$Y$58="Media",'Mapa final'!$AA$58="Mayor"),CONCATENATE("R9C",'Mapa final'!$O$58),"")</f>
        <v/>
      </c>
      <c r="AC34" s="52" t="str">
        <f>IF(AND('Mapa final'!$Y$59="Media",'Mapa final'!$AA$59="Mayor"),CONCATENATE("R9C",'Mapa final'!$O$59),"")</f>
        <v/>
      </c>
      <c r="AD34" s="52" t="str">
        <f>IF(AND('Mapa final'!$Y$60="Media",'Mapa final'!$AA$60="Mayor"),CONCATENATE("R9C",'Mapa final'!$O$60),"")</f>
        <v/>
      </c>
      <c r="AE34" s="52" t="str">
        <f>IF(AND('Mapa final'!$Y$61="Media",'Mapa final'!$AA$61="Mayor"),CONCATENATE("R9C",'Mapa final'!$O$61),"")</f>
        <v/>
      </c>
      <c r="AF34" s="52" t="str">
        <f>IF(AND('Mapa final'!$Y$62="Media",'Mapa final'!$AA$62="Mayor"),CONCATENATE("R9C",'Mapa final'!$O$62),"")</f>
        <v/>
      </c>
      <c r="AG34" s="53" t="str">
        <f>IF(AND('Mapa final'!$Y$63="Media",'Mapa final'!$AA$63="Mayor"),CONCATENATE("R9C",'Mapa final'!$O$63),"")</f>
        <v/>
      </c>
      <c r="AH34" s="54" t="str">
        <f>IF(AND('Mapa final'!$Y$58="Media",'Mapa final'!$AA$58="Catastrófico"),CONCATENATE("R9C",'Mapa final'!$O$58),"")</f>
        <v/>
      </c>
      <c r="AI34" s="55" t="str">
        <f>IF(AND('Mapa final'!$Y$59="Media",'Mapa final'!$AA$59="Catastrófico"),CONCATENATE("R9C",'Mapa final'!$O$59),"")</f>
        <v/>
      </c>
      <c r="AJ34" s="55" t="str">
        <f>IF(AND('Mapa final'!$Y$60="Media",'Mapa final'!$AA$60="Catastrófico"),CONCATENATE("R9C",'Mapa final'!$O$60),"")</f>
        <v/>
      </c>
      <c r="AK34" s="55" t="str">
        <f>IF(AND('Mapa final'!$Y$61="Media",'Mapa final'!$AA$61="Catastrófico"),CONCATENATE("R9C",'Mapa final'!$O$61),"")</f>
        <v/>
      </c>
      <c r="AL34" s="55" t="str">
        <f>IF(AND('Mapa final'!$Y$62="Media",'Mapa final'!$AA$62="Catastrófico"),CONCATENATE("R9C",'Mapa final'!$O$62),"")</f>
        <v/>
      </c>
      <c r="AM34" s="56" t="str">
        <f>IF(AND('Mapa final'!$Y$63="Media",'Mapa final'!$AA$63="Catastrófico"),CONCATENATE("R9C",'Mapa final'!$O$63),"")</f>
        <v/>
      </c>
      <c r="AN34" s="82"/>
      <c r="AO34" s="419"/>
      <c r="AP34" s="420"/>
      <c r="AQ34" s="420"/>
      <c r="AR34" s="420"/>
      <c r="AS34" s="420"/>
      <c r="AT34" s="421"/>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row>
    <row r="35" spans="1:80" ht="15.75" customHeight="1" thickBot="1" x14ac:dyDescent="0.3">
      <c r="A35" s="82"/>
      <c r="B35" s="338"/>
      <c r="C35" s="338"/>
      <c r="D35" s="339"/>
      <c r="E35" s="382"/>
      <c r="F35" s="383"/>
      <c r="G35" s="383"/>
      <c r="H35" s="383"/>
      <c r="I35" s="384"/>
      <c r="J35" s="66" t="str">
        <f>IF(AND('Mapa final'!$Y$64="Media",'Mapa final'!$AA$64="Leve"),CONCATENATE("R10C",'Mapa final'!$O$64),"")</f>
        <v/>
      </c>
      <c r="K35" s="67" t="str">
        <f>IF(AND('Mapa final'!$Y$65="Media",'Mapa final'!$AA$65="Leve"),CONCATENATE("R10C",'Mapa final'!$O$65),"")</f>
        <v/>
      </c>
      <c r="L35" s="67" t="str">
        <f>IF(AND('Mapa final'!$Y$66="Media",'Mapa final'!$AA$66="Leve"),CONCATENATE("R10C",'Mapa final'!$O$66),"")</f>
        <v/>
      </c>
      <c r="M35" s="67" t="str">
        <f>IF(AND('Mapa final'!$Y$67="Media",'Mapa final'!$AA$67="Leve"),CONCATENATE("R10C",'Mapa final'!$O$67),"")</f>
        <v/>
      </c>
      <c r="N35" s="67" t="str">
        <f>IF(AND('Mapa final'!$Y$68="Media",'Mapa final'!$AA$68="Leve"),CONCATENATE("R10C",'Mapa final'!$O$68),"")</f>
        <v/>
      </c>
      <c r="O35" s="68" t="str">
        <f>IF(AND('Mapa final'!$Y$69="Media",'Mapa final'!$AA$69="Leve"),CONCATENATE("R10C",'Mapa final'!$O$69),"")</f>
        <v/>
      </c>
      <c r="P35" s="66" t="str">
        <f>IF(AND('Mapa final'!$Y$64="Media",'Mapa final'!$AA$64="Menor"),CONCATENATE("R10C",'Mapa final'!$O$64),"")</f>
        <v/>
      </c>
      <c r="Q35" s="67" t="str">
        <f>IF(AND('Mapa final'!$Y$65="Media",'Mapa final'!$AA$65="Menor"),CONCATENATE("R10C",'Mapa final'!$O$65),"")</f>
        <v/>
      </c>
      <c r="R35" s="67" t="str">
        <f>IF(AND('Mapa final'!$Y$66="Media",'Mapa final'!$AA$66="Menor"),CONCATENATE("R10C",'Mapa final'!$O$66),"")</f>
        <v/>
      </c>
      <c r="S35" s="67" t="str">
        <f>IF(AND('Mapa final'!$Y$67="Media",'Mapa final'!$AA$67="Menor"),CONCATENATE("R10C",'Mapa final'!$O$67),"")</f>
        <v/>
      </c>
      <c r="T35" s="67" t="str">
        <f>IF(AND('Mapa final'!$Y$68="Media",'Mapa final'!$AA$68="Menor"),CONCATENATE("R10C",'Mapa final'!$O$68),"")</f>
        <v/>
      </c>
      <c r="U35" s="68" t="str">
        <f>IF(AND('Mapa final'!$Y$69="Media",'Mapa final'!$AA$69="Menor"),CONCATENATE("R10C",'Mapa final'!$O$69),"")</f>
        <v/>
      </c>
      <c r="V35" s="66" t="str">
        <f>IF(AND('Mapa final'!$Y$64="Media",'Mapa final'!$AA$64="Moderado"),CONCATENATE("R10C",'Mapa final'!$O$64),"")</f>
        <v/>
      </c>
      <c r="W35" s="67" t="str">
        <f>IF(AND('Mapa final'!$Y$65="Media",'Mapa final'!$AA$65="Moderado"),CONCATENATE("R10C",'Mapa final'!$O$65),"")</f>
        <v/>
      </c>
      <c r="X35" s="67" t="str">
        <f>IF(AND('Mapa final'!$Y$66="Media",'Mapa final'!$AA$66="Moderado"),CONCATENATE("R10C",'Mapa final'!$O$66),"")</f>
        <v/>
      </c>
      <c r="Y35" s="67" t="str">
        <f>IF(AND('Mapa final'!$Y$67="Media",'Mapa final'!$AA$67="Moderado"),CONCATENATE("R10C",'Mapa final'!$O$67),"")</f>
        <v/>
      </c>
      <c r="Z35" s="67" t="str">
        <f>IF(AND('Mapa final'!$Y$68="Media",'Mapa final'!$AA$68="Moderado"),CONCATENATE("R10C",'Mapa final'!$O$68),"")</f>
        <v/>
      </c>
      <c r="AA35" s="68" t="str">
        <f>IF(AND('Mapa final'!$Y$69="Media",'Mapa final'!$AA$69="Moderado"),CONCATENATE("R10C",'Mapa final'!$O$69),"")</f>
        <v/>
      </c>
      <c r="AB35" s="57" t="str">
        <f>IF(AND('Mapa final'!$Y$64="Media",'Mapa final'!$AA$64="Mayor"),CONCATENATE("R10C",'Mapa final'!$O$64),"")</f>
        <v/>
      </c>
      <c r="AC35" s="58" t="str">
        <f>IF(AND('Mapa final'!$Y$65="Media",'Mapa final'!$AA$65="Mayor"),CONCATENATE("R10C",'Mapa final'!$O$65),"")</f>
        <v/>
      </c>
      <c r="AD35" s="58" t="str">
        <f>IF(AND('Mapa final'!$Y$66="Media",'Mapa final'!$AA$66="Mayor"),CONCATENATE("R10C",'Mapa final'!$O$66),"")</f>
        <v/>
      </c>
      <c r="AE35" s="58" t="str">
        <f>IF(AND('Mapa final'!$Y$67="Media",'Mapa final'!$AA$67="Mayor"),CONCATENATE("R10C",'Mapa final'!$O$67),"")</f>
        <v/>
      </c>
      <c r="AF35" s="58" t="str">
        <f>IF(AND('Mapa final'!$Y$68="Media",'Mapa final'!$AA$68="Mayor"),CONCATENATE("R10C",'Mapa final'!$O$68),"")</f>
        <v/>
      </c>
      <c r="AG35" s="59" t="str">
        <f>IF(AND('Mapa final'!$Y$69="Media",'Mapa final'!$AA$69="Mayor"),CONCATENATE("R10C",'Mapa final'!$O$69),"")</f>
        <v/>
      </c>
      <c r="AH35" s="60" t="str">
        <f>IF(AND('Mapa final'!$Y$64="Media",'Mapa final'!$AA$64="Catastrófico"),CONCATENATE("R10C",'Mapa final'!$O$64),"")</f>
        <v/>
      </c>
      <c r="AI35" s="61" t="str">
        <f>IF(AND('Mapa final'!$Y$65="Media",'Mapa final'!$AA$65="Catastrófico"),CONCATENATE("R10C",'Mapa final'!$O$65),"")</f>
        <v/>
      </c>
      <c r="AJ35" s="61" t="str">
        <f>IF(AND('Mapa final'!$Y$66="Media",'Mapa final'!$AA$66="Catastrófico"),CONCATENATE("R10C",'Mapa final'!$O$66),"")</f>
        <v/>
      </c>
      <c r="AK35" s="61" t="str">
        <f>IF(AND('Mapa final'!$Y$67="Media",'Mapa final'!$AA$67="Catastrófico"),CONCATENATE("R10C",'Mapa final'!$O$67),"")</f>
        <v/>
      </c>
      <c r="AL35" s="61" t="str">
        <f>IF(AND('Mapa final'!$Y$68="Media",'Mapa final'!$AA$68="Catastrófico"),CONCATENATE("R10C",'Mapa final'!$O$68),"")</f>
        <v/>
      </c>
      <c r="AM35" s="62" t="str">
        <f>IF(AND('Mapa final'!$Y$69="Media",'Mapa final'!$AA$69="Catastrófico"),CONCATENATE("R10C",'Mapa final'!$O$69),"")</f>
        <v/>
      </c>
      <c r="AN35" s="82"/>
      <c r="AO35" s="422"/>
      <c r="AP35" s="423"/>
      <c r="AQ35" s="423"/>
      <c r="AR35" s="423"/>
      <c r="AS35" s="423"/>
      <c r="AT35" s="424"/>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row>
    <row r="36" spans="1:80" ht="15" customHeight="1" x14ac:dyDescent="0.25">
      <c r="A36" s="82"/>
      <c r="B36" s="338"/>
      <c r="C36" s="338"/>
      <c r="D36" s="339"/>
      <c r="E36" s="376" t="s">
        <v>113</v>
      </c>
      <c r="F36" s="377"/>
      <c r="G36" s="377"/>
      <c r="H36" s="377"/>
      <c r="I36" s="377"/>
      <c r="J36" s="72" t="str">
        <f>IF(AND('Mapa final'!$Y$10="Baja",'Mapa final'!$AA$10="Leve"),CONCATENATE("R1C",'Mapa final'!$O$10),"")</f>
        <v/>
      </c>
      <c r="K36" s="73" t="str">
        <f>IF(AND('Mapa final'!$Y$11="Baja",'Mapa final'!$AA$11="Leve"),CONCATENATE("R1C",'Mapa final'!$O$11),"")</f>
        <v/>
      </c>
      <c r="L36" s="73" t="str">
        <f>IF(AND('Mapa final'!$Y$12="Baja",'Mapa final'!$AA$12="Leve"),CONCATENATE("R1C",'Mapa final'!$O$12),"")</f>
        <v/>
      </c>
      <c r="M36" s="73" t="str">
        <f>IF(AND('Mapa final'!$Y$13="Baja",'Mapa final'!$AA$13="Leve"),CONCATENATE("R1C",'Mapa final'!$O$13),"")</f>
        <v/>
      </c>
      <c r="N36" s="73" t="str">
        <f>IF(AND('Mapa final'!$Y$14="Baja",'Mapa final'!$AA$14="Leve"),CONCATENATE("R1C",'Mapa final'!$O$14),"")</f>
        <v/>
      </c>
      <c r="O36" s="74" t="str">
        <f>IF(AND('Mapa final'!$Y$15="Baja",'Mapa final'!$AA$15="Leve"),CONCATENATE("R1C",'Mapa final'!$O$15),"")</f>
        <v/>
      </c>
      <c r="P36" s="63" t="str">
        <f>IF(AND('Mapa final'!$Y$10="Baja",'Mapa final'!$AA$10="Menor"),CONCATENATE("R1C",'Mapa final'!$O$10),"")</f>
        <v/>
      </c>
      <c r="Q36" s="64" t="str">
        <f>IF(AND('Mapa final'!$Y$11="Baja",'Mapa final'!$AA$11="Menor"),CONCATENATE("R1C",'Mapa final'!$O$11),"")</f>
        <v/>
      </c>
      <c r="R36" s="64" t="str">
        <f>IF(AND('Mapa final'!$Y$12="Baja",'Mapa final'!$AA$12="Menor"),CONCATENATE("R1C",'Mapa final'!$O$12),"")</f>
        <v/>
      </c>
      <c r="S36" s="64" t="str">
        <f>IF(AND('Mapa final'!$Y$13="Baja",'Mapa final'!$AA$13="Menor"),CONCATENATE("R1C",'Mapa final'!$O$13),"")</f>
        <v/>
      </c>
      <c r="T36" s="64" t="str">
        <f>IF(AND('Mapa final'!$Y$14="Baja",'Mapa final'!$AA$14="Menor"),CONCATENATE("R1C",'Mapa final'!$O$14),"")</f>
        <v/>
      </c>
      <c r="U36" s="65" t="str">
        <f>IF(AND('Mapa final'!$Y$15="Baja",'Mapa final'!$AA$15="Menor"),CONCATENATE("R1C",'Mapa final'!$O$15),"")</f>
        <v/>
      </c>
      <c r="V36" s="63" t="str">
        <f>IF(AND('Mapa final'!$Y$10="Baja",'Mapa final'!$AA$10="Moderado"),CONCATENATE("R1C",'Mapa final'!$O$10),"")</f>
        <v/>
      </c>
      <c r="W36" s="64" t="str">
        <f>IF(AND('Mapa final'!$Y$11="Baja",'Mapa final'!$AA$11="Moderado"),CONCATENATE("R1C",'Mapa final'!$O$11),"")</f>
        <v/>
      </c>
      <c r="X36" s="64" t="str">
        <f>IF(AND('Mapa final'!$Y$12="Baja",'Mapa final'!$AA$12="Moderado"),CONCATENATE("R1C",'Mapa final'!$O$12),"")</f>
        <v/>
      </c>
      <c r="Y36" s="64" t="str">
        <f>IF(AND('Mapa final'!$Y$13="Baja",'Mapa final'!$AA$13="Moderado"),CONCATENATE("R1C",'Mapa final'!$O$13),"")</f>
        <v/>
      </c>
      <c r="Z36" s="64" t="str">
        <f>IF(AND('Mapa final'!$Y$14="Baja",'Mapa final'!$AA$14="Moderado"),CONCATENATE("R1C",'Mapa final'!$O$14),"")</f>
        <v/>
      </c>
      <c r="AA36" s="65" t="str">
        <f>IF(AND('Mapa final'!$Y$15="Baja",'Mapa final'!$AA$15="Moderado"),CONCATENATE("R1C",'Mapa final'!$O$15),"")</f>
        <v/>
      </c>
      <c r="AB36" s="45" t="str">
        <f>IF(AND('Mapa final'!$Y$10="Baja",'Mapa final'!$AA$10="Mayor"),CONCATENATE("R1C",'Mapa final'!$O$10),"")</f>
        <v/>
      </c>
      <c r="AC36" s="46" t="str">
        <f>IF(AND('Mapa final'!$Y$11="Baja",'Mapa final'!$AA$11="Mayor"),CONCATENATE("R1C",'Mapa final'!$O$11),"")</f>
        <v/>
      </c>
      <c r="AD36" s="46" t="str">
        <f>IF(AND('Mapa final'!$Y$12="Baja",'Mapa final'!$AA$12="Mayor"),CONCATENATE("R1C",'Mapa final'!$O$12),"")</f>
        <v/>
      </c>
      <c r="AE36" s="46" t="str">
        <f>IF(AND('Mapa final'!$Y$13="Baja",'Mapa final'!$AA$13="Mayor"),CONCATENATE("R1C",'Mapa final'!$O$13),"")</f>
        <v/>
      </c>
      <c r="AF36" s="46" t="str">
        <f>IF(AND('Mapa final'!$Y$14="Baja",'Mapa final'!$AA$14="Mayor"),CONCATENATE("R1C",'Mapa final'!$O$14),"")</f>
        <v/>
      </c>
      <c r="AG36" s="47" t="str">
        <f>IF(AND('Mapa final'!$Y$15="Baja",'Mapa final'!$AA$15="Mayor"),CONCATENATE("R1C",'Mapa final'!$O$15),"")</f>
        <v/>
      </c>
      <c r="AH36" s="48" t="str">
        <f>IF(AND('Mapa final'!$Y$10="Baja",'Mapa final'!$AA$10="Catastrófico"),CONCATENATE("R1C",'Mapa final'!$O$10),"")</f>
        <v/>
      </c>
      <c r="AI36" s="49" t="str">
        <f>IF(AND('Mapa final'!$Y$11="Baja",'Mapa final'!$AA$11="Catastrófico"),CONCATENATE("R1C",'Mapa final'!$O$11),"")</f>
        <v/>
      </c>
      <c r="AJ36" s="49" t="str">
        <f>IF(AND('Mapa final'!$Y$12="Baja",'Mapa final'!$AA$12="Catastrófico"),CONCATENATE("R1C",'Mapa final'!$O$12),"")</f>
        <v/>
      </c>
      <c r="AK36" s="49" t="str">
        <f>IF(AND('Mapa final'!$Y$13="Baja",'Mapa final'!$AA$13="Catastrófico"),CONCATENATE("R1C",'Mapa final'!$O$13),"")</f>
        <v/>
      </c>
      <c r="AL36" s="49" t="str">
        <f>IF(AND('Mapa final'!$Y$14="Baja",'Mapa final'!$AA$14="Catastrófico"),CONCATENATE("R1C",'Mapa final'!$O$14),"")</f>
        <v/>
      </c>
      <c r="AM36" s="50" t="str">
        <f>IF(AND('Mapa final'!$Y$15="Baja",'Mapa final'!$AA$15="Catastrófico"),CONCATENATE("R1C",'Mapa final'!$O$15),"")</f>
        <v/>
      </c>
      <c r="AN36" s="82"/>
      <c r="AO36" s="407" t="s">
        <v>81</v>
      </c>
      <c r="AP36" s="408"/>
      <c r="AQ36" s="408"/>
      <c r="AR36" s="408"/>
      <c r="AS36" s="408"/>
      <c r="AT36" s="409"/>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row>
    <row r="37" spans="1:80" ht="15" customHeight="1" x14ac:dyDescent="0.25">
      <c r="A37" s="82"/>
      <c r="B37" s="338"/>
      <c r="C37" s="338"/>
      <c r="D37" s="339"/>
      <c r="E37" s="395"/>
      <c r="F37" s="380"/>
      <c r="G37" s="380"/>
      <c r="H37" s="380"/>
      <c r="I37" s="380"/>
      <c r="J37" s="75" t="str">
        <f>IF(AND('Mapa final'!$Y$16="Baja",'Mapa final'!$AA$16="Leve"),CONCATENATE("R2C",'Mapa final'!$O$16),"")</f>
        <v/>
      </c>
      <c r="K37" s="76" t="str">
        <f>IF(AND('Mapa final'!$Y$17="Baja",'Mapa final'!$AA$17="Leve"),CONCATENATE("R2C",'Mapa final'!$O$17),"")</f>
        <v/>
      </c>
      <c r="L37" s="76" t="str">
        <f>IF(AND('Mapa final'!$Y$18="Baja",'Mapa final'!$AA$18="Leve"),CONCATENATE("R2C",'Mapa final'!$O$18),"")</f>
        <v/>
      </c>
      <c r="M37" s="76" t="str">
        <f>IF(AND('Mapa final'!$Y$19="Baja",'Mapa final'!$AA$19="Leve"),CONCATENATE("R2C",'Mapa final'!$O$19),"")</f>
        <v/>
      </c>
      <c r="N37" s="76" t="str">
        <f>IF(AND('Mapa final'!$Y$20="Baja",'Mapa final'!$AA$20="Leve"),CONCATENATE("R2C",'Mapa final'!$O$20),"")</f>
        <v/>
      </c>
      <c r="O37" s="77" t="str">
        <f>IF(AND('Mapa final'!$Y$21="Baja",'Mapa final'!$AA$21="Leve"),CONCATENATE("R2C",'Mapa final'!$O$21),"")</f>
        <v/>
      </c>
      <c r="P37" s="66" t="str">
        <f>IF(AND('Mapa final'!$Y$16="Baja",'Mapa final'!$AA$16="Menor"),CONCATENATE("R2C",'Mapa final'!$O$16),"")</f>
        <v/>
      </c>
      <c r="Q37" s="67" t="str">
        <f>IF(AND('Mapa final'!$Y$17="Baja",'Mapa final'!$AA$17="Menor"),CONCATENATE("R2C",'Mapa final'!$O$17),"")</f>
        <v/>
      </c>
      <c r="R37" s="67" t="str">
        <f>IF(AND('Mapa final'!$Y$18="Baja",'Mapa final'!$AA$18="Menor"),CONCATENATE("R2C",'Mapa final'!$O$18),"")</f>
        <v/>
      </c>
      <c r="S37" s="67" t="str">
        <f>IF(AND('Mapa final'!$Y$19="Baja",'Mapa final'!$AA$19="Menor"),CONCATENATE("R2C",'Mapa final'!$O$19),"")</f>
        <v/>
      </c>
      <c r="T37" s="67" t="str">
        <f>IF(AND('Mapa final'!$Y$20="Baja",'Mapa final'!$AA$20="Menor"),CONCATENATE("R2C",'Mapa final'!$O$20),"")</f>
        <v/>
      </c>
      <c r="U37" s="68" t="str">
        <f>IF(AND('Mapa final'!$Y$21="Baja",'Mapa final'!$AA$21="Menor"),CONCATENATE("R2C",'Mapa final'!$O$21),"")</f>
        <v/>
      </c>
      <c r="V37" s="66" t="str">
        <f>IF(AND('Mapa final'!$Y$16="Baja",'Mapa final'!$AA$16="Moderado"),CONCATENATE("R2C",'Mapa final'!$O$16),"")</f>
        <v/>
      </c>
      <c r="W37" s="67" t="str">
        <f>IF(AND('Mapa final'!$Y$17="Baja",'Mapa final'!$AA$17="Moderado"),CONCATENATE("R2C",'Mapa final'!$O$17),"")</f>
        <v/>
      </c>
      <c r="X37" s="67" t="str">
        <f>IF(AND('Mapa final'!$Y$18="Baja",'Mapa final'!$AA$18="Moderado"),CONCATENATE("R2C",'Mapa final'!$O$18),"")</f>
        <v/>
      </c>
      <c r="Y37" s="67" t="str">
        <f>IF(AND('Mapa final'!$Y$19="Baja",'Mapa final'!$AA$19="Moderado"),CONCATENATE("R2C",'Mapa final'!$O$19),"")</f>
        <v/>
      </c>
      <c r="Z37" s="67" t="str">
        <f>IF(AND('Mapa final'!$Y$20="Baja",'Mapa final'!$AA$20="Moderado"),CONCATENATE("R2C",'Mapa final'!$O$20),"")</f>
        <v/>
      </c>
      <c r="AA37" s="68" t="str">
        <f>IF(AND('Mapa final'!$Y$21="Baja",'Mapa final'!$AA$21="Moderado"),CONCATENATE("R2C",'Mapa final'!$O$21),"")</f>
        <v/>
      </c>
      <c r="AB37" s="51" t="str">
        <f>IF(AND('Mapa final'!$Y$16="Baja",'Mapa final'!$AA$16="Mayor"),CONCATENATE("R2C",'Mapa final'!$O$16),"")</f>
        <v>R2C1</v>
      </c>
      <c r="AC37" s="52" t="str">
        <f>IF(AND('Mapa final'!$Y$17="Baja",'Mapa final'!$AA$17="Mayor"),CONCATENATE("R2C",'Mapa final'!$O$17),"")</f>
        <v/>
      </c>
      <c r="AD37" s="52" t="str">
        <f>IF(AND('Mapa final'!$Y$18="Baja",'Mapa final'!$AA$18="Mayor"),CONCATENATE("R2C",'Mapa final'!$O$18),"")</f>
        <v/>
      </c>
      <c r="AE37" s="52" t="str">
        <f>IF(AND('Mapa final'!$Y$19="Baja",'Mapa final'!$AA$19="Mayor"),CONCATENATE("R2C",'Mapa final'!$O$19),"")</f>
        <v/>
      </c>
      <c r="AF37" s="52" t="str">
        <f>IF(AND('Mapa final'!$Y$20="Baja",'Mapa final'!$AA$20="Mayor"),CONCATENATE("R2C",'Mapa final'!$O$20),"")</f>
        <v/>
      </c>
      <c r="AG37" s="53" t="str">
        <f>IF(AND('Mapa final'!$Y$21="Baja",'Mapa final'!$AA$21="Mayor"),CONCATENATE("R2C",'Mapa final'!$O$21),"")</f>
        <v/>
      </c>
      <c r="AH37" s="54" t="str">
        <f>IF(AND('Mapa final'!$Y$16="Baja",'Mapa final'!$AA$16="Catastrófico"),CONCATENATE("R2C",'Mapa final'!$O$16),"")</f>
        <v/>
      </c>
      <c r="AI37" s="55" t="str">
        <f>IF(AND('Mapa final'!$Y$17="Baja",'Mapa final'!$AA$17="Catastrófico"),CONCATENATE("R2C",'Mapa final'!$O$17),"")</f>
        <v/>
      </c>
      <c r="AJ37" s="55" t="str">
        <f>IF(AND('Mapa final'!$Y$18="Baja",'Mapa final'!$AA$18="Catastrófico"),CONCATENATE("R2C",'Mapa final'!$O$18),"")</f>
        <v/>
      </c>
      <c r="AK37" s="55" t="str">
        <f>IF(AND('Mapa final'!$Y$19="Baja",'Mapa final'!$AA$19="Catastrófico"),CONCATENATE("R2C",'Mapa final'!$O$19),"")</f>
        <v/>
      </c>
      <c r="AL37" s="55" t="str">
        <f>IF(AND('Mapa final'!$Y$20="Baja",'Mapa final'!$AA$20="Catastrófico"),CONCATENATE("R2C",'Mapa final'!$O$20),"")</f>
        <v/>
      </c>
      <c r="AM37" s="56" t="str">
        <f>IF(AND('Mapa final'!$Y$21="Baja",'Mapa final'!$AA$21="Catastrófico"),CONCATENATE("R2C",'Mapa final'!$O$21),"")</f>
        <v/>
      </c>
      <c r="AN37" s="82"/>
      <c r="AO37" s="410"/>
      <c r="AP37" s="411"/>
      <c r="AQ37" s="411"/>
      <c r="AR37" s="411"/>
      <c r="AS37" s="411"/>
      <c r="AT37" s="41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row>
    <row r="38" spans="1:80" ht="15" customHeight="1" x14ac:dyDescent="0.25">
      <c r="A38" s="82"/>
      <c r="B38" s="338"/>
      <c r="C38" s="338"/>
      <c r="D38" s="339"/>
      <c r="E38" s="379"/>
      <c r="F38" s="380"/>
      <c r="G38" s="380"/>
      <c r="H38" s="380"/>
      <c r="I38" s="380"/>
      <c r="J38" s="75" t="str">
        <f>IF(AND('Mapa final'!$Y$22="Baja",'Mapa final'!$AA$22="Leve"),CONCATENATE("R3C",'Mapa final'!$O$22),"")</f>
        <v/>
      </c>
      <c r="K38" s="76" t="str">
        <f>IF(AND('Mapa final'!$Y$23="Baja",'Mapa final'!$AA$23="Leve"),CONCATENATE("R3C",'Mapa final'!$O$23),"")</f>
        <v/>
      </c>
      <c r="L38" s="76" t="str">
        <f>IF(AND('Mapa final'!$Y$24="Baja",'Mapa final'!$AA$24="Leve"),CONCATENATE("R3C",'Mapa final'!$O$24),"")</f>
        <v/>
      </c>
      <c r="M38" s="76" t="str">
        <f>IF(AND('Mapa final'!$Y$25="Baja",'Mapa final'!$AA$25="Leve"),CONCATENATE("R3C",'Mapa final'!$O$25),"")</f>
        <v/>
      </c>
      <c r="N38" s="76" t="str">
        <f>IF(AND('Mapa final'!$Y$26="Baja",'Mapa final'!$AA$26="Leve"),CONCATENATE("R3C",'Mapa final'!$O$26),"")</f>
        <v/>
      </c>
      <c r="O38" s="77" t="str">
        <f>IF(AND('Mapa final'!$Y$27="Baja",'Mapa final'!$AA$27="Leve"),CONCATENATE("R3C",'Mapa final'!$O$27),"")</f>
        <v/>
      </c>
      <c r="P38" s="66" t="str">
        <f>IF(AND('Mapa final'!$Y$22="Baja",'Mapa final'!$AA$22="Menor"),CONCATENATE("R3C",'Mapa final'!$O$22),"")</f>
        <v/>
      </c>
      <c r="Q38" s="67" t="str">
        <f>IF(AND('Mapa final'!$Y$23="Baja",'Mapa final'!$AA$23="Menor"),CONCATENATE("R3C",'Mapa final'!$O$23),"")</f>
        <v/>
      </c>
      <c r="R38" s="67" t="str">
        <f>IF(AND('Mapa final'!$Y$24="Baja",'Mapa final'!$AA$24="Menor"),CONCATENATE("R3C",'Mapa final'!$O$24),"")</f>
        <v/>
      </c>
      <c r="S38" s="67" t="str">
        <f>IF(AND('Mapa final'!$Y$25="Baja",'Mapa final'!$AA$25="Menor"),CONCATENATE("R3C",'Mapa final'!$O$25),"")</f>
        <v/>
      </c>
      <c r="T38" s="67" t="str">
        <f>IF(AND('Mapa final'!$Y$26="Baja",'Mapa final'!$AA$26="Menor"),CONCATENATE("R3C",'Mapa final'!$O$26),"")</f>
        <v/>
      </c>
      <c r="U38" s="68" t="str">
        <f>IF(AND('Mapa final'!$Y$27="Baja",'Mapa final'!$AA$27="Menor"),CONCATENATE("R3C",'Mapa final'!$O$27),"")</f>
        <v/>
      </c>
      <c r="V38" s="66" t="str">
        <f>IF(AND('Mapa final'!$Y$22="Baja",'Mapa final'!$AA$22="Moderado"),CONCATENATE("R3C",'Mapa final'!$O$22),"")</f>
        <v>R3C1</v>
      </c>
      <c r="W38" s="67" t="str">
        <f>IF(AND('Mapa final'!$Y$23="Baja",'Mapa final'!$AA$23="Moderado"),CONCATENATE("R3C",'Mapa final'!$O$23),"")</f>
        <v/>
      </c>
      <c r="X38" s="67" t="str">
        <f>IF(AND('Mapa final'!$Y$24="Baja",'Mapa final'!$AA$24="Moderado"),CONCATENATE("R3C",'Mapa final'!$O$24),"")</f>
        <v/>
      </c>
      <c r="Y38" s="67" t="str">
        <f>IF(AND('Mapa final'!$Y$25="Baja",'Mapa final'!$AA$25="Moderado"),CONCATENATE("R3C",'Mapa final'!$O$25),"")</f>
        <v/>
      </c>
      <c r="Z38" s="67" t="str">
        <f>IF(AND('Mapa final'!$Y$26="Baja",'Mapa final'!$AA$26="Moderado"),CONCATENATE("R3C",'Mapa final'!$O$26),"")</f>
        <v/>
      </c>
      <c r="AA38" s="68" t="str">
        <f>IF(AND('Mapa final'!$Y$27="Baja",'Mapa final'!$AA$27="Moderado"),CONCATENATE("R3C",'Mapa final'!$O$27),"")</f>
        <v/>
      </c>
      <c r="AB38" s="51" t="str">
        <f>IF(AND('Mapa final'!$Y$22="Baja",'Mapa final'!$AA$22="Mayor"),CONCATENATE("R3C",'Mapa final'!$O$22),"")</f>
        <v/>
      </c>
      <c r="AC38" s="52" t="str">
        <f>IF(AND('Mapa final'!$Y$23="Baja",'Mapa final'!$AA$23="Mayor"),CONCATENATE("R3C",'Mapa final'!$O$23),"")</f>
        <v/>
      </c>
      <c r="AD38" s="52" t="str">
        <f>IF(AND('Mapa final'!$Y$24="Baja",'Mapa final'!$AA$24="Mayor"),CONCATENATE("R3C",'Mapa final'!$O$24),"")</f>
        <v/>
      </c>
      <c r="AE38" s="52" t="str">
        <f>IF(AND('Mapa final'!$Y$25="Baja",'Mapa final'!$AA$25="Mayor"),CONCATENATE("R3C",'Mapa final'!$O$25),"")</f>
        <v/>
      </c>
      <c r="AF38" s="52" t="str">
        <f>IF(AND('Mapa final'!$Y$26="Baja",'Mapa final'!$AA$26="Mayor"),CONCATENATE("R3C",'Mapa final'!$O$26),"")</f>
        <v/>
      </c>
      <c r="AG38" s="53" t="str">
        <f>IF(AND('Mapa final'!$Y$27="Baja",'Mapa final'!$AA$27="Mayor"),CONCATENATE("R3C",'Mapa final'!$O$27),"")</f>
        <v/>
      </c>
      <c r="AH38" s="54" t="str">
        <f>IF(AND('Mapa final'!$Y$22="Baja",'Mapa final'!$AA$22="Catastrófico"),CONCATENATE("R3C",'Mapa final'!$O$22),"")</f>
        <v/>
      </c>
      <c r="AI38" s="55" t="str">
        <f>IF(AND('Mapa final'!$Y$23="Baja",'Mapa final'!$AA$23="Catastrófico"),CONCATENATE("R3C",'Mapa final'!$O$23),"")</f>
        <v/>
      </c>
      <c r="AJ38" s="55" t="str">
        <f>IF(AND('Mapa final'!$Y$24="Baja",'Mapa final'!$AA$24="Catastrófico"),CONCATENATE("R3C",'Mapa final'!$O$24),"")</f>
        <v/>
      </c>
      <c r="AK38" s="55" t="str">
        <f>IF(AND('Mapa final'!$Y$25="Baja",'Mapa final'!$AA$25="Catastrófico"),CONCATENATE("R3C",'Mapa final'!$O$25),"")</f>
        <v/>
      </c>
      <c r="AL38" s="55" t="str">
        <f>IF(AND('Mapa final'!$Y$26="Baja",'Mapa final'!$AA$26="Catastrófico"),CONCATENATE("R3C",'Mapa final'!$O$26),"")</f>
        <v/>
      </c>
      <c r="AM38" s="56" t="str">
        <f>IF(AND('Mapa final'!$Y$27="Baja",'Mapa final'!$AA$27="Catastrófico"),CONCATENATE("R3C",'Mapa final'!$O$27),"")</f>
        <v/>
      </c>
      <c r="AN38" s="82"/>
      <c r="AO38" s="410"/>
      <c r="AP38" s="411"/>
      <c r="AQ38" s="411"/>
      <c r="AR38" s="411"/>
      <c r="AS38" s="411"/>
      <c r="AT38" s="41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row>
    <row r="39" spans="1:80" ht="15" customHeight="1" x14ac:dyDescent="0.25">
      <c r="A39" s="82"/>
      <c r="B39" s="338"/>
      <c r="C39" s="338"/>
      <c r="D39" s="339"/>
      <c r="E39" s="379"/>
      <c r="F39" s="380"/>
      <c r="G39" s="380"/>
      <c r="H39" s="380"/>
      <c r="I39" s="380"/>
      <c r="J39" s="75" t="str">
        <f>IF(AND('Mapa final'!$Y$28="Baja",'Mapa final'!$AA$28="Leve"),CONCATENATE("R4C",'Mapa final'!$O$28),"")</f>
        <v/>
      </c>
      <c r="K39" s="76" t="str">
        <f>IF(AND('Mapa final'!$Y$29="Baja",'Mapa final'!$AA$29="Leve"),CONCATENATE("R4C",'Mapa final'!$O$29),"")</f>
        <v/>
      </c>
      <c r="L39" s="76" t="str">
        <f>IF(AND('Mapa final'!$Y$30="Baja",'Mapa final'!$AA$30="Leve"),CONCATENATE("R4C",'Mapa final'!$O$30),"")</f>
        <v/>
      </c>
      <c r="M39" s="76" t="str">
        <f>IF(AND('Mapa final'!$Y$31="Baja",'Mapa final'!$AA$31="Leve"),CONCATENATE("R4C",'Mapa final'!$O$31),"")</f>
        <v/>
      </c>
      <c r="N39" s="76" t="str">
        <f>IF(AND('Mapa final'!$Y$32="Baja",'Mapa final'!$AA$32="Leve"),CONCATENATE("R4C",'Mapa final'!$O$32),"")</f>
        <v/>
      </c>
      <c r="O39" s="77" t="str">
        <f>IF(AND('Mapa final'!$Y$33="Baja",'Mapa final'!$AA$33="Leve"),CONCATENATE("R4C",'Mapa final'!$O$33),"")</f>
        <v/>
      </c>
      <c r="P39" s="66" t="str">
        <f>IF(AND('Mapa final'!$Y$28="Baja",'Mapa final'!$AA$28="Menor"),CONCATENATE("R4C",'Mapa final'!$O$28),"")</f>
        <v/>
      </c>
      <c r="Q39" s="67" t="str">
        <f>IF(AND('Mapa final'!$Y$29="Baja",'Mapa final'!$AA$29="Menor"),CONCATENATE("R4C",'Mapa final'!$O$29),"")</f>
        <v/>
      </c>
      <c r="R39" s="67" t="str">
        <f>IF(AND('Mapa final'!$Y$30="Baja",'Mapa final'!$AA$30="Menor"),CONCATENATE("R4C",'Mapa final'!$O$30),"")</f>
        <v/>
      </c>
      <c r="S39" s="67" t="str">
        <f>IF(AND('Mapa final'!$Y$31="Baja",'Mapa final'!$AA$31="Menor"),CONCATENATE("R4C",'Mapa final'!$O$31),"")</f>
        <v/>
      </c>
      <c r="T39" s="67" t="str">
        <f>IF(AND('Mapa final'!$Y$32="Baja",'Mapa final'!$AA$32="Menor"),CONCATENATE("R4C",'Mapa final'!$O$32),"")</f>
        <v/>
      </c>
      <c r="U39" s="68" t="str">
        <f>IF(AND('Mapa final'!$Y$33="Baja",'Mapa final'!$AA$33="Menor"),CONCATENATE("R4C",'Mapa final'!$O$33),"")</f>
        <v/>
      </c>
      <c r="V39" s="66" t="str">
        <f>IF(AND('Mapa final'!$Y$28="Baja",'Mapa final'!$AA$28="Moderado"),CONCATENATE("R4C",'Mapa final'!$O$28),"")</f>
        <v/>
      </c>
      <c r="W39" s="67" t="str">
        <f>IF(AND('Mapa final'!$Y$29="Baja",'Mapa final'!$AA$29="Moderado"),CONCATENATE("R4C",'Mapa final'!$O$29),"")</f>
        <v/>
      </c>
      <c r="X39" s="67" t="str">
        <f>IF(AND('Mapa final'!$Y$30="Baja",'Mapa final'!$AA$30="Moderado"),CONCATENATE("R4C",'Mapa final'!$O$30),"")</f>
        <v/>
      </c>
      <c r="Y39" s="67" t="str">
        <f>IF(AND('Mapa final'!$Y$31="Baja",'Mapa final'!$AA$31="Moderado"),CONCATENATE("R4C",'Mapa final'!$O$31),"")</f>
        <v/>
      </c>
      <c r="Z39" s="67" t="str">
        <f>IF(AND('Mapa final'!$Y$32="Baja",'Mapa final'!$AA$32="Moderado"),CONCATENATE("R4C",'Mapa final'!$O$32),"")</f>
        <v/>
      </c>
      <c r="AA39" s="68" t="str">
        <f>IF(AND('Mapa final'!$Y$33="Baja",'Mapa final'!$AA$33="Moderado"),CONCATENATE("R4C",'Mapa final'!$O$33),"")</f>
        <v/>
      </c>
      <c r="AB39" s="51" t="str">
        <f>IF(AND('Mapa final'!$Y$28="Baja",'Mapa final'!$AA$28="Mayor"),CONCATENATE("R4C",'Mapa final'!$O$28),"")</f>
        <v/>
      </c>
      <c r="AC39" s="52" t="str">
        <f>IF(AND('Mapa final'!$Y$29="Baja",'Mapa final'!$AA$29="Mayor"),CONCATENATE("R4C",'Mapa final'!$O$29),"")</f>
        <v/>
      </c>
      <c r="AD39" s="52" t="str">
        <f>IF(AND('Mapa final'!$Y$30="Baja",'Mapa final'!$AA$30="Mayor"),CONCATENATE("R4C",'Mapa final'!$O$30),"")</f>
        <v/>
      </c>
      <c r="AE39" s="52" t="str">
        <f>IF(AND('Mapa final'!$Y$31="Baja",'Mapa final'!$AA$31="Mayor"),CONCATENATE("R4C",'Mapa final'!$O$31),"")</f>
        <v/>
      </c>
      <c r="AF39" s="52" t="str">
        <f>IF(AND('Mapa final'!$Y$32="Baja",'Mapa final'!$AA$32="Mayor"),CONCATENATE("R4C",'Mapa final'!$O$32),"")</f>
        <v/>
      </c>
      <c r="AG39" s="53" t="str">
        <f>IF(AND('Mapa final'!$Y$33="Baja",'Mapa final'!$AA$33="Mayor"),CONCATENATE("R4C",'Mapa final'!$O$33),"")</f>
        <v/>
      </c>
      <c r="AH39" s="54" t="str">
        <f>IF(AND('Mapa final'!$Y$28="Baja",'Mapa final'!$AA$28="Catastrófico"),CONCATENATE("R4C",'Mapa final'!$O$28),"")</f>
        <v>R4C1</v>
      </c>
      <c r="AI39" s="55" t="str">
        <f>IF(AND('Mapa final'!$Y$29="Baja",'Mapa final'!$AA$29="Catastrófico"),CONCATENATE("R4C",'Mapa final'!$O$29),"")</f>
        <v/>
      </c>
      <c r="AJ39" s="55" t="str">
        <f>IF(AND('Mapa final'!$Y$30="Baja",'Mapa final'!$AA$30="Catastrófico"),CONCATENATE("R4C",'Mapa final'!$O$30),"")</f>
        <v/>
      </c>
      <c r="AK39" s="55" t="str">
        <f>IF(AND('Mapa final'!$Y$31="Baja",'Mapa final'!$AA$31="Catastrófico"),CONCATENATE("R4C",'Mapa final'!$O$31),"")</f>
        <v/>
      </c>
      <c r="AL39" s="55" t="str">
        <f>IF(AND('Mapa final'!$Y$32="Baja",'Mapa final'!$AA$32="Catastrófico"),CONCATENATE("R4C",'Mapa final'!$O$32),"")</f>
        <v/>
      </c>
      <c r="AM39" s="56" t="str">
        <f>IF(AND('Mapa final'!$Y$33="Baja",'Mapa final'!$AA$33="Catastrófico"),CONCATENATE("R4C",'Mapa final'!$O$33),"")</f>
        <v/>
      </c>
      <c r="AN39" s="82"/>
      <c r="AO39" s="410"/>
      <c r="AP39" s="411"/>
      <c r="AQ39" s="411"/>
      <c r="AR39" s="411"/>
      <c r="AS39" s="411"/>
      <c r="AT39" s="41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row>
    <row r="40" spans="1:80" ht="15" customHeight="1" x14ac:dyDescent="0.25">
      <c r="A40" s="82"/>
      <c r="B40" s="338"/>
      <c r="C40" s="338"/>
      <c r="D40" s="339"/>
      <c r="E40" s="379"/>
      <c r="F40" s="380"/>
      <c r="G40" s="380"/>
      <c r="H40" s="380"/>
      <c r="I40" s="380"/>
      <c r="J40" s="75" t="str">
        <f>IF(AND('Mapa final'!$Y$34="Baja",'Mapa final'!$AA$34="Leve"),CONCATENATE("R5C",'Mapa final'!$O$34),"")</f>
        <v/>
      </c>
      <c r="K40" s="76" t="str">
        <f>IF(AND('Mapa final'!$Y$35="Baja",'Mapa final'!$AA$35="Leve"),CONCATENATE("R5C",'Mapa final'!$O$35),"")</f>
        <v/>
      </c>
      <c r="L40" s="76" t="str">
        <f>IF(AND('Mapa final'!$Y$36="Baja",'Mapa final'!$AA$36="Leve"),CONCATENATE("R5C",'Mapa final'!$O$36),"")</f>
        <v/>
      </c>
      <c r="M40" s="76" t="str">
        <f>IF(AND('Mapa final'!$Y$37="Baja",'Mapa final'!$AA$37="Leve"),CONCATENATE("R5C",'Mapa final'!$O$37),"")</f>
        <v/>
      </c>
      <c r="N40" s="76" t="str">
        <f>IF(AND('Mapa final'!$Y$38="Baja",'Mapa final'!$AA$38="Leve"),CONCATENATE("R5C",'Mapa final'!$O$38),"")</f>
        <v/>
      </c>
      <c r="O40" s="77" t="str">
        <f>IF(AND('Mapa final'!$Y$39="Baja",'Mapa final'!$AA$39="Leve"),CONCATENATE("R5C",'Mapa final'!$O$39),"")</f>
        <v/>
      </c>
      <c r="P40" s="66" t="str">
        <f>IF(AND('Mapa final'!$Y$34="Baja",'Mapa final'!$AA$34="Menor"),CONCATENATE("R5C",'Mapa final'!$O$34),"")</f>
        <v/>
      </c>
      <c r="Q40" s="67" t="str">
        <f>IF(AND('Mapa final'!$Y$35="Baja",'Mapa final'!$AA$35="Menor"),CONCATENATE("R5C",'Mapa final'!$O$35),"")</f>
        <v/>
      </c>
      <c r="R40" s="67" t="str">
        <f>IF(AND('Mapa final'!$Y$36="Baja",'Mapa final'!$AA$36="Menor"),CONCATENATE("R5C",'Mapa final'!$O$36),"")</f>
        <v/>
      </c>
      <c r="S40" s="67" t="str">
        <f>IF(AND('Mapa final'!$Y$37="Baja",'Mapa final'!$AA$37="Menor"),CONCATENATE("R5C",'Mapa final'!$O$37),"")</f>
        <v/>
      </c>
      <c r="T40" s="67" t="str">
        <f>IF(AND('Mapa final'!$Y$38="Baja",'Mapa final'!$AA$38="Menor"),CONCATENATE("R5C",'Mapa final'!$O$38),"")</f>
        <v/>
      </c>
      <c r="U40" s="68" t="str">
        <f>IF(AND('Mapa final'!$Y$39="Baja",'Mapa final'!$AA$39="Menor"),CONCATENATE("R5C",'Mapa final'!$O$39),"")</f>
        <v/>
      </c>
      <c r="V40" s="66" t="str">
        <f>IF(AND('Mapa final'!$Y$34="Baja",'Mapa final'!$AA$34="Moderado"),CONCATENATE("R5C",'Mapa final'!$O$34),"")</f>
        <v/>
      </c>
      <c r="W40" s="67" t="str">
        <f>IF(AND('Mapa final'!$Y$35="Baja",'Mapa final'!$AA$35="Moderado"),CONCATENATE("R5C",'Mapa final'!$O$35),"")</f>
        <v/>
      </c>
      <c r="X40" s="67" t="str">
        <f>IF(AND('Mapa final'!$Y$36="Baja",'Mapa final'!$AA$36="Moderado"),CONCATENATE("R5C",'Mapa final'!$O$36),"")</f>
        <v/>
      </c>
      <c r="Y40" s="67" t="str">
        <f>IF(AND('Mapa final'!$Y$37="Baja",'Mapa final'!$AA$37="Moderado"),CONCATENATE("R5C",'Mapa final'!$O$37),"")</f>
        <v/>
      </c>
      <c r="Z40" s="67" t="str">
        <f>IF(AND('Mapa final'!$Y$38="Baja",'Mapa final'!$AA$38="Moderado"),CONCATENATE("R5C",'Mapa final'!$O$38),"")</f>
        <v/>
      </c>
      <c r="AA40" s="68" t="str">
        <f>IF(AND('Mapa final'!$Y$39="Baja",'Mapa final'!$AA$39="Moderado"),CONCATENATE("R5C",'Mapa final'!$O$39),"")</f>
        <v/>
      </c>
      <c r="AB40" s="51" t="str">
        <f>IF(AND('Mapa final'!$Y$34="Baja",'Mapa final'!$AA$34="Mayor"),CONCATENATE("R5C",'Mapa final'!$O$34),"")</f>
        <v/>
      </c>
      <c r="AC40" s="52" t="str">
        <f>IF(AND('Mapa final'!$Y$35="Baja",'Mapa final'!$AA$35="Mayor"),CONCATENATE("R5C",'Mapa final'!$O$35),"")</f>
        <v/>
      </c>
      <c r="AD40" s="52" t="str">
        <f>IF(AND('Mapa final'!$Y$36="Baja",'Mapa final'!$AA$36="Mayor"),CONCATENATE("R5C",'Mapa final'!$O$36),"")</f>
        <v/>
      </c>
      <c r="AE40" s="52" t="str">
        <f>IF(AND('Mapa final'!$Y$37="Baja",'Mapa final'!$AA$37="Mayor"),CONCATENATE("R5C",'Mapa final'!$O$37),"")</f>
        <v/>
      </c>
      <c r="AF40" s="52" t="str">
        <f>IF(AND('Mapa final'!$Y$38="Baja",'Mapa final'!$AA$38="Mayor"),CONCATENATE("R5C",'Mapa final'!$O$38),"")</f>
        <v/>
      </c>
      <c r="AG40" s="53" t="str">
        <f>IF(AND('Mapa final'!$Y$39="Baja",'Mapa final'!$AA$39="Mayor"),CONCATENATE("R5C",'Mapa final'!$O$39),"")</f>
        <v/>
      </c>
      <c r="AH40" s="54" t="str">
        <f>IF(AND('Mapa final'!$Y$34="Baja",'Mapa final'!$AA$34="Catastrófico"),CONCATENATE("R5C",'Mapa final'!$O$34),"")</f>
        <v/>
      </c>
      <c r="AI40" s="55" t="str">
        <f>IF(AND('Mapa final'!$Y$35="Baja",'Mapa final'!$AA$35="Catastrófico"),CONCATENATE("R5C",'Mapa final'!$O$35),"")</f>
        <v/>
      </c>
      <c r="AJ40" s="55" t="str">
        <f>IF(AND('Mapa final'!$Y$36="Baja",'Mapa final'!$AA$36="Catastrófico"),CONCATENATE("R5C",'Mapa final'!$O$36),"")</f>
        <v/>
      </c>
      <c r="AK40" s="55" t="str">
        <f>IF(AND('Mapa final'!$Y$37="Baja",'Mapa final'!$AA$37="Catastrófico"),CONCATENATE("R5C",'Mapa final'!$O$37),"")</f>
        <v/>
      </c>
      <c r="AL40" s="55" t="str">
        <f>IF(AND('Mapa final'!$Y$38="Baja",'Mapa final'!$AA$38="Catastrófico"),CONCATENATE("R5C",'Mapa final'!$O$38),"")</f>
        <v/>
      </c>
      <c r="AM40" s="56" t="str">
        <f>IF(AND('Mapa final'!$Y$39="Baja",'Mapa final'!$AA$39="Catastrófico"),CONCATENATE("R5C",'Mapa final'!$O$39),"")</f>
        <v/>
      </c>
      <c r="AN40" s="82"/>
      <c r="AO40" s="410"/>
      <c r="AP40" s="411"/>
      <c r="AQ40" s="411"/>
      <c r="AR40" s="411"/>
      <c r="AS40" s="411"/>
      <c r="AT40" s="41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row>
    <row r="41" spans="1:80" ht="15" customHeight="1" x14ac:dyDescent="0.25">
      <c r="A41" s="82"/>
      <c r="B41" s="338"/>
      <c r="C41" s="338"/>
      <c r="D41" s="339"/>
      <c r="E41" s="379"/>
      <c r="F41" s="380"/>
      <c r="G41" s="380"/>
      <c r="H41" s="380"/>
      <c r="I41" s="380"/>
      <c r="J41" s="75" t="str">
        <f>IF(AND('Mapa final'!$Y$40="Baja",'Mapa final'!$AA$40="Leve"),CONCATENATE("R6C",'Mapa final'!$O$40),"")</f>
        <v/>
      </c>
      <c r="K41" s="76" t="str">
        <f>IF(AND('Mapa final'!$Y$41="Baja",'Mapa final'!$AA$41="Leve"),CONCATENATE("R6C",'Mapa final'!$O$41),"")</f>
        <v/>
      </c>
      <c r="L41" s="76" t="str">
        <f>IF(AND('Mapa final'!$Y$42="Baja",'Mapa final'!$AA$42="Leve"),CONCATENATE("R6C",'Mapa final'!$O$42),"")</f>
        <v/>
      </c>
      <c r="M41" s="76" t="str">
        <f>IF(AND('Mapa final'!$Y$43="Baja",'Mapa final'!$AA$43="Leve"),CONCATENATE("R6C",'Mapa final'!$O$43),"")</f>
        <v/>
      </c>
      <c r="N41" s="76" t="str">
        <f>IF(AND('Mapa final'!$Y$44="Baja",'Mapa final'!$AA$44="Leve"),CONCATENATE("R6C",'Mapa final'!$O$44),"")</f>
        <v/>
      </c>
      <c r="O41" s="77" t="str">
        <f>IF(AND('Mapa final'!$Y$45="Baja",'Mapa final'!$AA$45="Leve"),CONCATENATE("R6C",'Mapa final'!$O$45),"")</f>
        <v/>
      </c>
      <c r="P41" s="66" t="str">
        <f>IF(AND('Mapa final'!$Y$40="Baja",'Mapa final'!$AA$40="Menor"),CONCATENATE("R6C",'Mapa final'!$O$40),"")</f>
        <v/>
      </c>
      <c r="Q41" s="67" t="str">
        <f>IF(AND('Mapa final'!$Y$41="Baja",'Mapa final'!$AA$41="Menor"),CONCATENATE("R6C",'Mapa final'!$O$41),"")</f>
        <v/>
      </c>
      <c r="R41" s="67" t="str">
        <f>IF(AND('Mapa final'!$Y$42="Baja",'Mapa final'!$AA$42="Menor"),CONCATENATE("R6C",'Mapa final'!$O$42),"")</f>
        <v/>
      </c>
      <c r="S41" s="67" t="str">
        <f>IF(AND('Mapa final'!$Y$43="Baja",'Mapa final'!$AA$43="Menor"),CONCATENATE("R6C",'Mapa final'!$O$43),"")</f>
        <v/>
      </c>
      <c r="T41" s="67" t="str">
        <f>IF(AND('Mapa final'!$Y$44="Baja",'Mapa final'!$AA$44="Menor"),CONCATENATE("R6C",'Mapa final'!$O$44),"")</f>
        <v/>
      </c>
      <c r="U41" s="68" t="str">
        <f>IF(AND('Mapa final'!$Y$45="Baja",'Mapa final'!$AA$45="Menor"),CONCATENATE("R6C",'Mapa final'!$O$45),"")</f>
        <v/>
      </c>
      <c r="V41" s="66" t="str">
        <f>IF(AND('Mapa final'!$Y$40="Baja",'Mapa final'!$AA$40="Moderado"),CONCATENATE("R6C",'Mapa final'!$O$40),"")</f>
        <v/>
      </c>
      <c r="W41" s="67" t="str">
        <f>IF(AND('Mapa final'!$Y$41="Baja",'Mapa final'!$AA$41="Moderado"),CONCATENATE("R6C",'Mapa final'!$O$41),"")</f>
        <v/>
      </c>
      <c r="X41" s="67" t="str">
        <f>IF(AND('Mapa final'!$Y$42="Baja",'Mapa final'!$AA$42="Moderado"),CONCATENATE("R6C",'Mapa final'!$O$42),"")</f>
        <v/>
      </c>
      <c r="Y41" s="67" t="str">
        <f>IF(AND('Mapa final'!$Y$43="Baja",'Mapa final'!$AA$43="Moderado"),CONCATENATE("R6C",'Mapa final'!$O$43),"")</f>
        <v/>
      </c>
      <c r="Z41" s="67" t="str">
        <f>IF(AND('Mapa final'!$Y$44="Baja",'Mapa final'!$AA$44="Moderado"),CONCATENATE("R6C",'Mapa final'!$O$44),"")</f>
        <v/>
      </c>
      <c r="AA41" s="68" t="str">
        <f>IF(AND('Mapa final'!$Y$45="Baja",'Mapa final'!$AA$45="Moderado"),CONCATENATE("R6C",'Mapa final'!$O$45),"")</f>
        <v/>
      </c>
      <c r="AB41" s="51" t="str">
        <f>IF(AND('Mapa final'!$Y$40="Baja",'Mapa final'!$AA$40="Mayor"),CONCATENATE("R6C",'Mapa final'!$O$40),"")</f>
        <v/>
      </c>
      <c r="AC41" s="52" t="str">
        <f>IF(AND('Mapa final'!$Y$41="Baja",'Mapa final'!$AA$41="Mayor"),CONCATENATE("R6C",'Mapa final'!$O$41),"")</f>
        <v/>
      </c>
      <c r="AD41" s="52" t="str">
        <f>IF(AND('Mapa final'!$Y$42="Baja",'Mapa final'!$AA$42="Mayor"),CONCATENATE("R6C",'Mapa final'!$O$42),"")</f>
        <v/>
      </c>
      <c r="AE41" s="52" t="str">
        <f>IF(AND('Mapa final'!$Y$43="Baja",'Mapa final'!$AA$43="Mayor"),CONCATENATE("R6C",'Mapa final'!$O$43),"")</f>
        <v/>
      </c>
      <c r="AF41" s="52" t="str">
        <f>IF(AND('Mapa final'!$Y$44="Baja",'Mapa final'!$AA$44="Mayor"),CONCATENATE("R6C",'Mapa final'!$O$44),"")</f>
        <v/>
      </c>
      <c r="AG41" s="53" t="str">
        <f>IF(AND('Mapa final'!$Y$45="Baja",'Mapa final'!$AA$45="Mayor"),CONCATENATE("R6C",'Mapa final'!$O$45),"")</f>
        <v/>
      </c>
      <c r="AH41" s="54" t="str">
        <f>IF(AND('Mapa final'!$Y$40="Baja",'Mapa final'!$AA$40="Catastrófico"),CONCATENATE("R6C",'Mapa final'!$O$40),"")</f>
        <v/>
      </c>
      <c r="AI41" s="55" t="str">
        <f>IF(AND('Mapa final'!$Y$41="Baja",'Mapa final'!$AA$41="Catastrófico"),CONCATENATE("R6C",'Mapa final'!$O$41),"")</f>
        <v/>
      </c>
      <c r="AJ41" s="55" t="str">
        <f>IF(AND('Mapa final'!$Y$42="Baja",'Mapa final'!$AA$42="Catastrófico"),CONCATENATE("R6C",'Mapa final'!$O$42),"")</f>
        <v/>
      </c>
      <c r="AK41" s="55" t="str">
        <f>IF(AND('Mapa final'!$Y$43="Baja",'Mapa final'!$AA$43="Catastrófico"),CONCATENATE("R6C",'Mapa final'!$O$43),"")</f>
        <v/>
      </c>
      <c r="AL41" s="55" t="str">
        <f>IF(AND('Mapa final'!$Y$44="Baja",'Mapa final'!$AA$44="Catastrófico"),CONCATENATE("R6C",'Mapa final'!$O$44),"")</f>
        <v/>
      </c>
      <c r="AM41" s="56" t="str">
        <f>IF(AND('Mapa final'!$Y$45="Baja",'Mapa final'!$AA$45="Catastrófico"),CONCATENATE("R6C",'Mapa final'!$O$45),"")</f>
        <v/>
      </c>
      <c r="AN41" s="82"/>
      <c r="AO41" s="410"/>
      <c r="AP41" s="411"/>
      <c r="AQ41" s="411"/>
      <c r="AR41" s="411"/>
      <c r="AS41" s="411"/>
      <c r="AT41" s="41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row>
    <row r="42" spans="1:80" ht="15" customHeight="1" x14ac:dyDescent="0.25">
      <c r="A42" s="82"/>
      <c r="B42" s="338"/>
      <c r="C42" s="338"/>
      <c r="D42" s="339"/>
      <c r="E42" s="379"/>
      <c r="F42" s="380"/>
      <c r="G42" s="380"/>
      <c r="H42" s="380"/>
      <c r="I42" s="380"/>
      <c r="J42" s="75" t="str">
        <f>IF(AND('Mapa final'!$Y$46="Baja",'Mapa final'!$AA$46="Leve"),CONCATENATE("R7C",'Mapa final'!$O$46),"")</f>
        <v/>
      </c>
      <c r="K42" s="76" t="str">
        <f>IF(AND('Mapa final'!$Y$47="Baja",'Mapa final'!$AA$47="Leve"),CONCATENATE("R7C",'Mapa final'!$O$47),"")</f>
        <v/>
      </c>
      <c r="L42" s="76" t="str">
        <f>IF(AND('Mapa final'!$Y$48="Baja",'Mapa final'!$AA$48="Leve"),CONCATENATE("R7C",'Mapa final'!$O$48),"")</f>
        <v/>
      </c>
      <c r="M42" s="76" t="str">
        <f>IF(AND('Mapa final'!$Y$49="Baja",'Mapa final'!$AA$49="Leve"),CONCATENATE("R7C",'Mapa final'!$O$49),"")</f>
        <v/>
      </c>
      <c r="N42" s="76" t="str">
        <f>IF(AND('Mapa final'!$Y$50="Baja",'Mapa final'!$AA$50="Leve"),CONCATENATE("R7C",'Mapa final'!$O$50),"")</f>
        <v/>
      </c>
      <c r="O42" s="77" t="str">
        <f>IF(AND('Mapa final'!$Y$51="Baja",'Mapa final'!$AA$51="Leve"),CONCATENATE("R7C",'Mapa final'!$O$51),"")</f>
        <v/>
      </c>
      <c r="P42" s="66" t="str">
        <f>IF(AND('Mapa final'!$Y$46="Baja",'Mapa final'!$AA$46="Menor"),CONCATENATE("R7C",'Mapa final'!$O$46),"")</f>
        <v/>
      </c>
      <c r="Q42" s="67" t="str">
        <f>IF(AND('Mapa final'!$Y$47="Baja",'Mapa final'!$AA$47="Menor"),CONCATENATE("R7C",'Mapa final'!$O$47),"")</f>
        <v/>
      </c>
      <c r="R42" s="67" t="str">
        <f>IF(AND('Mapa final'!$Y$48="Baja",'Mapa final'!$AA$48="Menor"),CONCATENATE("R7C",'Mapa final'!$O$48),"")</f>
        <v/>
      </c>
      <c r="S42" s="67" t="str">
        <f>IF(AND('Mapa final'!$Y$49="Baja",'Mapa final'!$AA$49="Menor"),CONCATENATE("R7C",'Mapa final'!$O$49),"")</f>
        <v/>
      </c>
      <c r="T42" s="67" t="str">
        <f>IF(AND('Mapa final'!$Y$50="Baja",'Mapa final'!$AA$50="Menor"),CONCATENATE("R7C",'Mapa final'!$O$50),"")</f>
        <v/>
      </c>
      <c r="U42" s="68" t="str">
        <f>IF(AND('Mapa final'!$Y$51="Baja",'Mapa final'!$AA$51="Menor"),CONCATENATE("R7C",'Mapa final'!$O$51),"")</f>
        <v/>
      </c>
      <c r="V42" s="66" t="str">
        <f>IF(AND('Mapa final'!$Y$46="Baja",'Mapa final'!$AA$46="Moderado"),CONCATENATE("R7C",'Mapa final'!$O$46),"")</f>
        <v/>
      </c>
      <c r="W42" s="67" t="str">
        <f>IF(AND('Mapa final'!$Y$47="Baja",'Mapa final'!$AA$47="Moderado"),CONCATENATE("R7C",'Mapa final'!$O$47),"")</f>
        <v/>
      </c>
      <c r="X42" s="67" t="str">
        <f>IF(AND('Mapa final'!$Y$48="Baja",'Mapa final'!$AA$48="Moderado"),CONCATENATE("R7C",'Mapa final'!$O$48),"")</f>
        <v/>
      </c>
      <c r="Y42" s="67" t="str">
        <f>IF(AND('Mapa final'!$Y$49="Baja",'Mapa final'!$AA$49="Moderado"),CONCATENATE("R7C",'Mapa final'!$O$49),"")</f>
        <v/>
      </c>
      <c r="Z42" s="67" t="str">
        <f>IF(AND('Mapa final'!$Y$50="Baja",'Mapa final'!$AA$50="Moderado"),CONCATENATE("R7C",'Mapa final'!$O$50),"")</f>
        <v/>
      </c>
      <c r="AA42" s="68" t="str">
        <f>IF(AND('Mapa final'!$Y$51="Baja",'Mapa final'!$AA$51="Moderado"),CONCATENATE("R7C",'Mapa final'!$O$51),"")</f>
        <v/>
      </c>
      <c r="AB42" s="51" t="str">
        <f>IF(AND('Mapa final'!$Y$46="Baja",'Mapa final'!$AA$46="Mayor"),CONCATENATE("R7C",'Mapa final'!$O$46),"")</f>
        <v/>
      </c>
      <c r="AC42" s="52" t="str">
        <f>IF(AND('Mapa final'!$Y$47="Baja",'Mapa final'!$AA$47="Mayor"),CONCATENATE("R7C",'Mapa final'!$O$47),"")</f>
        <v/>
      </c>
      <c r="AD42" s="52" t="str">
        <f>IF(AND('Mapa final'!$Y$48="Baja",'Mapa final'!$AA$48="Mayor"),CONCATENATE("R7C",'Mapa final'!$O$48),"")</f>
        <v/>
      </c>
      <c r="AE42" s="52" t="str">
        <f>IF(AND('Mapa final'!$Y$49="Baja",'Mapa final'!$AA$49="Mayor"),CONCATENATE("R7C",'Mapa final'!$O$49),"")</f>
        <v/>
      </c>
      <c r="AF42" s="52" t="str">
        <f>IF(AND('Mapa final'!$Y$50="Baja",'Mapa final'!$AA$50="Mayor"),CONCATENATE("R7C",'Mapa final'!$O$50),"")</f>
        <v/>
      </c>
      <c r="AG42" s="53" t="str">
        <f>IF(AND('Mapa final'!$Y$51="Baja",'Mapa final'!$AA$51="Mayor"),CONCATENATE("R7C",'Mapa final'!$O$51),"")</f>
        <v/>
      </c>
      <c r="AH42" s="54" t="str">
        <f>IF(AND('Mapa final'!$Y$46="Baja",'Mapa final'!$AA$46="Catastrófico"),CONCATENATE("R7C",'Mapa final'!$O$46),"")</f>
        <v/>
      </c>
      <c r="AI42" s="55" t="str">
        <f>IF(AND('Mapa final'!$Y$47="Baja",'Mapa final'!$AA$47="Catastrófico"),CONCATENATE("R7C",'Mapa final'!$O$47),"")</f>
        <v/>
      </c>
      <c r="AJ42" s="55" t="str">
        <f>IF(AND('Mapa final'!$Y$48="Baja",'Mapa final'!$AA$48="Catastrófico"),CONCATENATE("R7C",'Mapa final'!$O$48),"")</f>
        <v/>
      </c>
      <c r="AK42" s="55" t="str">
        <f>IF(AND('Mapa final'!$Y$49="Baja",'Mapa final'!$AA$49="Catastrófico"),CONCATENATE("R7C",'Mapa final'!$O$49),"")</f>
        <v/>
      </c>
      <c r="AL42" s="55" t="str">
        <f>IF(AND('Mapa final'!$Y$50="Baja",'Mapa final'!$AA$50="Catastrófico"),CONCATENATE("R7C",'Mapa final'!$O$50),"")</f>
        <v/>
      </c>
      <c r="AM42" s="56" t="str">
        <f>IF(AND('Mapa final'!$Y$51="Baja",'Mapa final'!$AA$51="Catastrófico"),CONCATENATE("R7C",'Mapa final'!$O$51),"")</f>
        <v/>
      </c>
      <c r="AN42" s="82"/>
      <c r="AO42" s="410"/>
      <c r="AP42" s="411"/>
      <c r="AQ42" s="411"/>
      <c r="AR42" s="411"/>
      <c r="AS42" s="411"/>
      <c r="AT42" s="41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row>
    <row r="43" spans="1:80" ht="15" customHeight="1" x14ac:dyDescent="0.25">
      <c r="A43" s="82"/>
      <c r="B43" s="338"/>
      <c r="C43" s="338"/>
      <c r="D43" s="339"/>
      <c r="E43" s="379"/>
      <c r="F43" s="380"/>
      <c r="G43" s="380"/>
      <c r="H43" s="380"/>
      <c r="I43" s="380"/>
      <c r="J43" s="75" t="str">
        <f>IF(AND('Mapa final'!$Y$52="Baja",'Mapa final'!$AA$52="Leve"),CONCATENATE("R8C",'Mapa final'!$O$52),"")</f>
        <v/>
      </c>
      <c r="K43" s="76" t="str">
        <f>IF(AND('Mapa final'!$Y$53="Baja",'Mapa final'!$AA$53="Leve"),CONCATENATE("R8C",'Mapa final'!$O$53),"")</f>
        <v/>
      </c>
      <c r="L43" s="76" t="str">
        <f>IF(AND('Mapa final'!$Y$54="Baja",'Mapa final'!$AA$54="Leve"),CONCATENATE("R8C",'Mapa final'!$O$54),"")</f>
        <v/>
      </c>
      <c r="M43" s="76" t="str">
        <f>IF(AND('Mapa final'!$Y$55="Baja",'Mapa final'!$AA$55="Leve"),CONCATENATE("R8C",'Mapa final'!$O$55),"")</f>
        <v/>
      </c>
      <c r="N43" s="76" t="str">
        <f>IF(AND('Mapa final'!$Y$56="Baja",'Mapa final'!$AA$56="Leve"),CONCATENATE("R8C",'Mapa final'!$O$56),"")</f>
        <v/>
      </c>
      <c r="O43" s="77" t="str">
        <f>IF(AND('Mapa final'!$Y$57="Baja",'Mapa final'!$AA$57="Leve"),CONCATENATE("R8C",'Mapa final'!$O$57),"")</f>
        <v/>
      </c>
      <c r="P43" s="66" t="str">
        <f>IF(AND('Mapa final'!$Y$52="Baja",'Mapa final'!$AA$52="Menor"),CONCATENATE("R8C",'Mapa final'!$O$52),"")</f>
        <v/>
      </c>
      <c r="Q43" s="67" t="str">
        <f>IF(AND('Mapa final'!$Y$53="Baja",'Mapa final'!$AA$53="Menor"),CONCATENATE("R8C",'Mapa final'!$O$53),"")</f>
        <v/>
      </c>
      <c r="R43" s="67" t="str">
        <f>IF(AND('Mapa final'!$Y$54="Baja",'Mapa final'!$AA$54="Menor"),CONCATENATE("R8C",'Mapa final'!$O$54),"")</f>
        <v/>
      </c>
      <c r="S43" s="67" t="str">
        <f>IF(AND('Mapa final'!$Y$55="Baja",'Mapa final'!$AA$55="Menor"),CONCATENATE("R8C",'Mapa final'!$O$55),"")</f>
        <v/>
      </c>
      <c r="T43" s="67" t="str">
        <f>IF(AND('Mapa final'!$Y$56="Baja",'Mapa final'!$AA$56="Menor"),CONCATENATE("R8C",'Mapa final'!$O$56),"")</f>
        <v/>
      </c>
      <c r="U43" s="68" t="str">
        <f>IF(AND('Mapa final'!$Y$57="Baja",'Mapa final'!$AA$57="Menor"),CONCATENATE("R8C",'Mapa final'!$O$57),"")</f>
        <v/>
      </c>
      <c r="V43" s="66" t="str">
        <f>IF(AND('Mapa final'!$Y$52="Baja",'Mapa final'!$AA$52="Moderado"),CONCATENATE("R8C",'Mapa final'!$O$52),"")</f>
        <v/>
      </c>
      <c r="W43" s="67" t="str">
        <f>IF(AND('Mapa final'!$Y$53="Baja",'Mapa final'!$AA$53="Moderado"),CONCATENATE("R8C",'Mapa final'!$O$53),"")</f>
        <v/>
      </c>
      <c r="X43" s="67" t="str">
        <f>IF(AND('Mapa final'!$Y$54="Baja",'Mapa final'!$AA$54="Moderado"),CONCATENATE("R8C",'Mapa final'!$O$54),"")</f>
        <v/>
      </c>
      <c r="Y43" s="67" t="str">
        <f>IF(AND('Mapa final'!$Y$55="Baja",'Mapa final'!$AA$55="Moderado"),CONCATENATE("R8C",'Mapa final'!$O$55),"")</f>
        <v/>
      </c>
      <c r="Z43" s="67" t="str">
        <f>IF(AND('Mapa final'!$Y$56="Baja",'Mapa final'!$AA$56="Moderado"),CONCATENATE("R8C",'Mapa final'!$O$56),"")</f>
        <v/>
      </c>
      <c r="AA43" s="68" t="str">
        <f>IF(AND('Mapa final'!$Y$57="Baja",'Mapa final'!$AA$57="Moderado"),CONCATENATE("R8C",'Mapa final'!$O$57),"")</f>
        <v/>
      </c>
      <c r="AB43" s="51" t="str">
        <f>IF(AND('Mapa final'!$Y$52="Baja",'Mapa final'!$AA$52="Mayor"),CONCATENATE("R8C",'Mapa final'!$O$52),"")</f>
        <v/>
      </c>
      <c r="AC43" s="52" t="str">
        <f>IF(AND('Mapa final'!$Y$53="Baja",'Mapa final'!$AA$53="Mayor"),CONCATENATE("R8C",'Mapa final'!$O$53),"")</f>
        <v/>
      </c>
      <c r="AD43" s="52" t="str">
        <f>IF(AND('Mapa final'!$Y$54="Baja",'Mapa final'!$AA$54="Mayor"),CONCATENATE("R8C",'Mapa final'!$O$54),"")</f>
        <v/>
      </c>
      <c r="AE43" s="52" t="str">
        <f>IF(AND('Mapa final'!$Y$55="Baja",'Mapa final'!$AA$55="Mayor"),CONCATENATE("R8C",'Mapa final'!$O$55),"")</f>
        <v/>
      </c>
      <c r="AF43" s="52" t="str">
        <f>IF(AND('Mapa final'!$Y$56="Baja",'Mapa final'!$AA$56="Mayor"),CONCATENATE("R8C",'Mapa final'!$O$56),"")</f>
        <v/>
      </c>
      <c r="AG43" s="53" t="str">
        <f>IF(AND('Mapa final'!$Y$57="Baja",'Mapa final'!$AA$57="Mayor"),CONCATENATE("R8C",'Mapa final'!$O$57),"")</f>
        <v/>
      </c>
      <c r="AH43" s="54" t="str">
        <f>IF(AND('Mapa final'!$Y$52="Baja",'Mapa final'!$AA$52="Catastrófico"),CONCATENATE("R8C",'Mapa final'!$O$52),"")</f>
        <v/>
      </c>
      <c r="AI43" s="55" t="str">
        <f>IF(AND('Mapa final'!$Y$53="Baja",'Mapa final'!$AA$53="Catastrófico"),CONCATENATE("R8C",'Mapa final'!$O$53),"")</f>
        <v/>
      </c>
      <c r="AJ43" s="55" t="str">
        <f>IF(AND('Mapa final'!$Y$54="Baja",'Mapa final'!$AA$54="Catastrófico"),CONCATENATE("R8C",'Mapa final'!$O$54),"")</f>
        <v/>
      </c>
      <c r="AK43" s="55" t="str">
        <f>IF(AND('Mapa final'!$Y$55="Baja",'Mapa final'!$AA$55="Catastrófico"),CONCATENATE("R8C",'Mapa final'!$O$55),"")</f>
        <v/>
      </c>
      <c r="AL43" s="55" t="str">
        <f>IF(AND('Mapa final'!$Y$56="Baja",'Mapa final'!$AA$56="Catastrófico"),CONCATENATE("R8C",'Mapa final'!$O$56),"")</f>
        <v/>
      </c>
      <c r="AM43" s="56" t="str">
        <f>IF(AND('Mapa final'!$Y$57="Baja",'Mapa final'!$AA$57="Catastrófico"),CONCATENATE("R8C",'Mapa final'!$O$57),"")</f>
        <v/>
      </c>
      <c r="AN43" s="82"/>
      <c r="AO43" s="410"/>
      <c r="AP43" s="411"/>
      <c r="AQ43" s="411"/>
      <c r="AR43" s="411"/>
      <c r="AS43" s="411"/>
      <c r="AT43" s="41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row>
    <row r="44" spans="1:80" ht="15" customHeight="1" x14ac:dyDescent="0.25">
      <c r="A44" s="82"/>
      <c r="B44" s="338"/>
      <c r="C44" s="338"/>
      <c r="D44" s="339"/>
      <c r="E44" s="379"/>
      <c r="F44" s="380"/>
      <c r="G44" s="380"/>
      <c r="H44" s="380"/>
      <c r="I44" s="380"/>
      <c r="J44" s="75" t="str">
        <f>IF(AND('Mapa final'!$Y$58="Baja",'Mapa final'!$AA$58="Leve"),CONCATENATE("R9C",'Mapa final'!$O$58),"")</f>
        <v/>
      </c>
      <c r="K44" s="76" t="str">
        <f>IF(AND('Mapa final'!$Y$59="Baja",'Mapa final'!$AA$59="Leve"),CONCATENATE("R9C",'Mapa final'!$O$59),"")</f>
        <v/>
      </c>
      <c r="L44" s="76" t="str">
        <f>IF(AND('Mapa final'!$Y$60="Baja",'Mapa final'!$AA$60="Leve"),CONCATENATE("R9C",'Mapa final'!$O$60),"")</f>
        <v/>
      </c>
      <c r="M44" s="76" t="str">
        <f>IF(AND('Mapa final'!$Y$61="Baja",'Mapa final'!$AA$61="Leve"),CONCATENATE("R9C",'Mapa final'!$O$61),"")</f>
        <v/>
      </c>
      <c r="N44" s="76" t="str">
        <f>IF(AND('Mapa final'!$Y$62="Baja",'Mapa final'!$AA$62="Leve"),CONCATENATE("R9C",'Mapa final'!$O$62),"")</f>
        <v/>
      </c>
      <c r="O44" s="77" t="str">
        <f>IF(AND('Mapa final'!$Y$63="Baja",'Mapa final'!$AA$63="Leve"),CONCATENATE("R9C",'Mapa final'!$O$63),"")</f>
        <v/>
      </c>
      <c r="P44" s="66" t="str">
        <f>IF(AND('Mapa final'!$Y$58="Baja",'Mapa final'!$AA$58="Menor"),CONCATENATE("R9C",'Mapa final'!$O$58),"")</f>
        <v/>
      </c>
      <c r="Q44" s="67" t="str">
        <f>IF(AND('Mapa final'!$Y$59="Baja",'Mapa final'!$AA$59="Menor"),CONCATENATE("R9C",'Mapa final'!$O$59),"")</f>
        <v/>
      </c>
      <c r="R44" s="67" t="str">
        <f>IF(AND('Mapa final'!$Y$60="Baja",'Mapa final'!$AA$60="Menor"),CONCATENATE("R9C",'Mapa final'!$O$60),"")</f>
        <v/>
      </c>
      <c r="S44" s="67" t="str">
        <f>IF(AND('Mapa final'!$Y$61="Baja",'Mapa final'!$AA$61="Menor"),CONCATENATE("R9C",'Mapa final'!$O$61),"")</f>
        <v/>
      </c>
      <c r="T44" s="67" t="str">
        <f>IF(AND('Mapa final'!$Y$62="Baja",'Mapa final'!$AA$62="Menor"),CONCATENATE("R9C",'Mapa final'!$O$62),"")</f>
        <v/>
      </c>
      <c r="U44" s="68" t="str">
        <f>IF(AND('Mapa final'!$Y$63="Baja",'Mapa final'!$AA$63="Menor"),CONCATENATE("R9C",'Mapa final'!$O$63),"")</f>
        <v/>
      </c>
      <c r="V44" s="66" t="str">
        <f>IF(AND('Mapa final'!$Y$58="Baja",'Mapa final'!$AA$58="Moderado"),CONCATENATE("R9C",'Mapa final'!$O$58),"")</f>
        <v/>
      </c>
      <c r="W44" s="67" t="str">
        <f>IF(AND('Mapa final'!$Y$59="Baja",'Mapa final'!$AA$59="Moderado"),CONCATENATE("R9C",'Mapa final'!$O$59),"")</f>
        <v/>
      </c>
      <c r="X44" s="67" t="str">
        <f>IF(AND('Mapa final'!$Y$60="Baja",'Mapa final'!$AA$60="Moderado"),CONCATENATE("R9C",'Mapa final'!$O$60),"")</f>
        <v/>
      </c>
      <c r="Y44" s="67" t="str">
        <f>IF(AND('Mapa final'!$Y$61="Baja",'Mapa final'!$AA$61="Moderado"),CONCATENATE("R9C",'Mapa final'!$O$61),"")</f>
        <v/>
      </c>
      <c r="Z44" s="67" t="str">
        <f>IF(AND('Mapa final'!$Y$62="Baja",'Mapa final'!$AA$62="Moderado"),CONCATENATE("R9C",'Mapa final'!$O$62),"")</f>
        <v/>
      </c>
      <c r="AA44" s="68" t="str">
        <f>IF(AND('Mapa final'!$Y$63="Baja",'Mapa final'!$AA$63="Moderado"),CONCATENATE("R9C",'Mapa final'!$O$63),"")</f>
        <v/>
      </c>
      <c r="AB44" s="51" t="str">
        <f>IF(AND('Mapa final'!$Y$58="Baja",'Mapa final'!$AA$58="Mayor"),CONCATENATE("R9C",'Mapa final'!$O$58),"")</f>
        <v/>
      </c>
      <c r="AC44" s="52" t="str">
        <f>IF(AND('Mapa final'!$Y$59="Baja",'Mapa final'!$AA$59="Mayor"),CONCATENATE("R9C",'Mapa final'!$O$59),"")</f>
        <v/>
      </c>
      <c r="AD44" s="52" t="str">
        <f>IF(AND('Mapa final'!$Y$60="Baja",'Mapa final'!$AA$60="Mayor"),CONCATENATE("R9C",'Mapa final'!$O$60),"")</f>
        <v/>
      </c>
      <c r="AE44" s="52" t="str">
        <f>IF(AND('Mapa final'!$Y$61="Baja",'Mapa final'!$AA$61="Mayor"),CONCATENATE("R9C",'Mapa final'!$O$61),"")</f>
        <v/>
      </c>
      <c r="AF44" s="52" t="str">
        <f>IF(AND('Mapa final'!$Y$62="Baja",'Mapa final'!$AA$62="Mayor"),CONCATENATE("R9C",'Mapa final'!$O$62),"")</f>
        <v/>
      </c>
      <c r="AG44" s="53" t="str">
        <f>IF(AND('Mapa final'!$Y$63="Baja",'Mapa final'!$AA$63="Mayor"),CONCATENATE("R9C",'Mapa final'!$O$63),"")</f>
        <v/>
      </c>
      <c r="AH44" s="54" t="str">
        <f>IF(AND('Mapa final'!$Y$58="Baja",'Mapa final'!$AA$58="Catastrófico"),CONCATENATE("R9C",'Mapa final'!$O$58),"")</f>
        <v/>
      </c>
      <c r="AI44" s="55" t="str">
        <f>IF(AND('Mapa final'!$Y$59="Baja",'Mapa final'!$AA$59="Catastrófico"),CONCATENATE("R9C",'Mapa final'!$O$59),"")</f>
        <v/>
      </c>
      <c r="AJ44" s="55" t="str">
        <f>IF(AND('Mapa final'!$Y$60="Baja",'Mapa final'!$AA$60="Catastrófico"),CONCATENATE("R9C",'Mapa final'!$O$60),"")</f>
        <v/>
      </c>
      <c r="AK44" s="55" t="str">
        <f>IF(AND('Mapa final'!$Y$61="Baja",'Mapa final'!$AA$61="Catastrófico"),CONCATENATE("R9C",'Mapa final'!$O$61),"")</f>
        <v/>
      </c>
      <c r="AL44" s="55" t="str">
        <f>IF(AND('Mapa final'!$Y$62="Baja",'Mapa final'!$AA$62="Catastrófico"),CONCATENATE("R9C",'Mapa final'!$O$62),"")</f>
        <v/>
      </c>
      <c r="AM44" s="56" t="str">
        <f>IF(AND('Mapa final'!$Y$63="Baja",'Mapa final'!$AA$63="Catastrófico"),CONCATENATE("R9C",'Mapa final'!$O$63),"")</f>
        <v/>
      </c>
      <c r="AN44" s="82"/>
      <c r="AO44" s="410"/>
      <c r="AP44" s="411"/>
      <c r="AQ44" s="411"/>
      <c r="AR44" s="411"/>
      <c r="AS44" s="411"/>
      <c r="AT44" s="41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row>
    <row r="45" spans="1:80" ht="15.75" customHeight="1" thickBot="1" x14ac:dyDescent="0.3">
      <c r="A45" s="82"/>
      <c r="B45" s="338"/>
      <c r="C45" s="338"/>
      <c r="D45" s="339"/>
      <c r="E45" s="382"/>
      <c r="F45" s="383"/>
      <c r="G45" s="383"/>
      <c r="H45" s="383"/>
      <c r="I45" s="383"/>
      <c r="J45" s="78" t="str">
        <f>IF(AND('Mapa final'!$Y$64="Baja",'Mapa final'!$AA$64="Leve"),CONCATENATE("R10C",'Mapa final'!$O$64),"")</f>
        <v/>
      </c>
      <c r="K45" s="79" t="str">
        <f>IF(AND('Mapa final'!$Y$65="Baja",'Mapa final'!$AA$65="Leve"),CONCATENATE("R10C",'Mapa final'!$O$65),"")</f>
        <v/>
      </c>
      <c r="L45" s="79" t="str">
        <f>IF(AND('Mapa final'!$Y$66="Baja",'Mapa final'!$AA$66="Leve"),CONCATENATE("R10C",'Mapa final'!$O$66),"")</f>
        <v/>
      </c>
      <c r="M45" s="79" t="str">
        <f>IF(AND('Mapa final'!$Y$67="Baja",'Mapa final'!$AA$67="Leve"),CONCATENATE("R10C",'Mapa final'!$O$67),"")</f>
        <v/>
      </c>
      <c r="N45" s="79" t="str">
        <f>IF(AND('Mapa final'!$Y$68="Baja",'Mapa final'!$AA$68="Leve"),CONCATENATE("R10C",'Mapa final'!$O$68),"")</f>
        <v/>
      </c>
      <c r="O45" s="80" t="str">
        <f>IF(AND('Mapa final'!$Y$69="Baja",'Mapa final'!$AA$69="Leve"),CONCATENATE("R10C",'Mapa final'!$O$69),"")</f>
        <v/>
      </c>
      <c r="P45" s="66" t="str">
        <f>IF(AND('Mapa final'!$Y$64="Baja",'Mapa final'!$AA$64="Menor"),CONCATENATE("R10C",'Mapa final'!$O$64),"")</f>
        <v/>
      </c>
      <c r="Q45" s="67" t="str">
        <f>IF(AND('Mapa final'!$Y$65="Baja",'Mapa final'!$AA$65="Menor"),CONCATENATE("R10C",'Mapa final'!$O$65),"")</f>
        <v/>
      </c>
      <c r="R45" s="67" t="str">
        <f>IF(AND('Mapa final'!$Y$66="Baja",'Mapa final'!$AA$66="Menor"),CONCATENATE("R10C",'Mapa final'!$O$66),"")</f>
        <v/>
      </c>
      <c r="S45" s="67" t="str">
        <f>IF(AND('Mapa final'!$Y$67="Baja",'Mapa final'!$AA$67="Menor"),CONCATENATE("R10C",'Mapa final'!$O$67),"")</f>
        <v/>
      </c>
      <c r="T45" s="67" t="str">
        <f>IF(AND('Mapa final'!$Y$68="Baja",'Mapa final'!$AA$68="Menor"),CONCATENATE("R10C",'Mapa final'!$O$68),"")</f>
        <v/>
      </c>
      <c r="U45" s="68" t="str">
        <f>IF(AND('Mapa final'!$Y$69="Baja",'Mapa final'!$AA$69="Menor"),CONCATENATE("R10C",'Mapa final'!$O$69),"")</f>
        <v/>
      </c>
      <c r="V45" s="69" t="str">
        <f>IF(AND('Mapa final'!$Y$64="Baja",'Mapa final'!$AA$64="Moderado"),CONCATENATE("R10C",'Mapa final'!$O$64),"")</f>
        <v/>
      </c>
      <c r="W45" s="70" t="str">
        <f>IF(AND('Mapa final'!$Y$65="Baja",'Mapa final'!$AA$65="Moderado"),CONCATENATE("R10C",'Mapa final'!$O$65),"")</f>
        <v/>
      </c>
      <c r="X45" s="70" t="str">
        <f>IF(AND('Mapa final'!$Y$66="Baja",'Mapa final'!$AA$66="Moderado"),CONCATENATE("R10C",'Mapa final'!$O$66),"")</f>
        <v/>
      </c>
      <c r="Y45" s="70" t="str">
        <f>IF(AND('Mapa final'!$Y$67="Baja",'Mapa final'!$AA$67="Moderado"),CONCATENATE("R10C",'Mapa final'!$O$67),"")</f>
        <v/>
      </c>
      <c r="Z45" s="70" t="str">
        <f>IF(AND('Mapa final'!$Y$68="Baja",'Mapa final'!$AA$68="Moderado"),CONCATENATE("R10C",'Mapa final'!$O$68),"")</f>
        <v/>
      </c>
      <c r="AA45" s="71" t="str">
        <f>IF(AND('Mapa final'!$Y$69="Baja",'Mapa final'!$AA$69="Moderado"),CONCATENATE("R10C",'Mapa final'!$O$69),"")</f>
        <v/>
      </c>
      <c r="AB45" s="57" t="str">
        <f>IF(AND('Mapa final'!$Y$64="Baja",'Mapa final'!$AA$64="Mayor"),CONCATENATE("R10C",'Mapa final'!$O$64),"")</f>
        <v/>
      </c>
      <c r="AC45" s="58" t="str">
        <f>IF(AND('Mapa final'!$Y$65="Baja",'Mapa final'!$AA$65="Mayor"),CONCATENATE("R10C",'Mapa final'!$O$65),"")</f>
        <v/>
      </c>
      <c r="AD45" s="58" t="str">
        <f>IF(AND('Mapa final'!$Y$66="Baja",'Mapa final'!$AA$66="Mayor"),CONCATENATE("R10C",'Mapa final'!$O$66),"")</f>
        <v/>
      </c>
      <c r="AE45" s="58" t="str">
        <f>IF(AND('Mapa final'!$Y$67="Baja",'Mapa final'!$AA$67="Mayor"),CONCATENATE("R10C",'Mapa final'!$O$67),"")</f>
        <v/>
      </c>
      <c r="AF45" s="58" t="str">
        <f>IF(AND('Mapa final'!$Y$68="Baja",'Mapa final'!$AA$68="Mayor"),CONCATENATE("R10C",'Mapa final'!$O$68),"")</f>
        <v/>
      </c>
      <c r="AG45" s="59" t="str">
        <f>IF(AND('Mapa final'!$Y$69="Baja",'Mapa final'!$AA$69="Mayor"),CONCATENATE("R10C",'Mapa final'!$O$69),"")</f>
        <v/>
      </c>
      <c r="AH45" s="60" t="str">
        <f>IF(AND('Mapa final'!$Y$64="Baja",'Mapa final'!$AA$64="Catastrófico"),CONCATENATE("R10C",'Mapa final'!$O$64),"")</f>
        <v/>
      </c>
      <c r="AI45" s="61" t="str">
        <f>IF(AND('Mapa final'!$Y$65="Baja",'Mapa final'!$AA$65="Catastrófico"),CONCATENATE("R10C",'Mapa final'!$O$65),"")</f>
        <v/>
      </c>
      <c r="AJ45" s="61" t="str">
        <f>IF(AND('Mapa final'!$Y$66="Baja",'Mapa final'!$AA$66="Catastrófico"),CONCATENATE("R10C",'Mapa final'!$O$66),"")</f>
        <v/>
      </c>
      <c r="AK45" s="61" t="str">
        <f>IF(AND('Mapa final'!$Y$67="Baja",'Mapa final'!$AA$67="Catastrófico"),CONCATENATE("R10C",'Mapa final'!$O$67),"")</f>
        <v/>
      </c>
      <c r="AL45" s="61" t="str">
        <f>IF(AND('Mapa final'!$Y$68="Baja",'Mapa final'!$AA$68="Catastrófico"),CONCATENATE("R10C",'Mapa final'!$O$68),"")</f>
        <v/>
      </c>
      <c r="AM45" s="62" t="str">
        <f>IF(AND('Mapa final'!$Y$69="Baja",'Mapa final'!$AA$69="Catastrófico"),CONCATENATE("R10C",'Mapa final'!$O$69),"")</f>
        <v/>
      </c>
      <c r="AN45" s="82"/>
      <c r="AO45" s="413"/>
      <c r="AP45" s="414"/>
      <c r="AQ45" s="414"/>
      <c r="AR45" s="414"/>
      <c r="AS45" s="414"/>
      <c r="AT45" s="415"/>
    </row>
    <row r="46" spans="1:80" ht="46.5" customHeight="1" x14ac:dyDescent="0.35">
      <c r="A46" s="82"/>
      <c r="B46" s="338"/>
      <c r="C46" s="338"/>
      <c r="D46" s="339"/>
      <c r="E46" s="376" t="s">
        <v>112</v>
      </c>
      <c r="F46" s="377"/>
      <c r="G46" s="377"/>
      <c r="H46" s="377"/>
      <c r="I46" s="378"/>
      <c r="J46" s="72" t="str">
        <f>IF(AND('Mapa final'!$Y$10="Muy Baja",'Mapa final'!$AA$10="Leve"),CONCATENATE("R1C",'Mapa final'!$O$10),"")</f>
        <v/>
      </c>
      <c r="K46" s="73" t="str">
        <f>IF(AND('Mapa final'!$Y$11="Muy Baja",'Mapa final'!$AA$11="Leve"),CONCATENATE("R1C",'Mapa final'!$O$11),"")</f>
        <v/>
      </c>
      <c r="L46" s="73" t="str">
        <f>IF(AND('Mapa final'!$Y$12="Muy Baja",'Mapa final'!$AA$12="Leve"),CONCATENATE("R1C",'Mapa final'!$O$12),"")</f>
        <v/>
      </c>
      <c r="M46" s="73" t="str">
        <f>IF(AND('Mapa final'!$Y$13="Muy Baja",'Mapa final'!$AA$13="Leve"),CONCATENATE("R1C",'Mapa final'!$O$13),"")</f>
        <v/>
      </c>
      <c r="N46" s="73" t="str">
        <f>IF(AND('Mapa final'!$Y$14="Muy Baja",'Mapa final'!$AA$14="Leve"),CONCATENATE("R1C",'Mapa final'!$O$14),"")</f>
        <v/>
      </c>
      <c r="O46" s="74" t="str">
        <f>IF(AND('Mapa final'!$Y$15="Muy Baja",'Mapa final'!$AA$15="Leve"),CONCATENATE("R1C",'Mapa final'!$O$15),"")</f>
        <v/>
      </c>
      <c r="P46" s="72" t="str">
        <f>IF(AND('Mapa final'!$Y$10="Muy Baja",'Mapa final'!$AA$10="Menor"),CONCATENATE("R1C",'Mapa final'!$O$10),"")</f>
        <v/>
      </c>
      <c r="Q46" s="73" t="str">
        <f>IF(AND('Mapa final'!$Y$11="Muy Baja",'Mapa final'!$AA$11="Menor"),CONCATENATE("R1C",'Mapa final'!$O$11),"")</f>
        <v/>
      </c>
      <c r="R46" s="73" t="str">
        <f>IF(AND('Mapa final'!$Y$12="Muy Baja",'Mapa final'!$AA$12="Menor"),CONCATENATE("R1C",'Mapa final'!$O$12),"")</f>
        <v/>
      </c>
      <c r="S46" s="73" t="str">
        <f>IF(AND('Mapa final'!$Y$13="Muy Baja",'Mapa final'!$AA$13="Menor"),CONCATENATE("R1C",'Mapa final'!$O$13),"")</f>
        <v/>
      </c>
      <c r="T46" s="73" t="str">
        <f>IF(AND('Mapa final'!$Y$14="Muy Baja",'Mapa final'!$AA$14="Menor"),CONCATENATE("R1C",'Mapa final'!$O$14),"")</f>
        <v/>
      </c>
      <c r="U46" s="74" t="str">
        <f>IF(AND('Mapa final'!$Y$15="Muy Baja",'Mapa final'!$AA$15="Menor"),CONCATENATE("R1C",'Mapa final'!$O$15),"")</f>
        <v/>
      </c>
      <c r="V46" s="63" t="str">
        <f>IF(AND('Mapa final'!$Y$10="Muy Baja",'Mapa final'!$AA$10="Moderado"),CONCATENATE("R1C",'Mapa final'!$O$10),"")</f>
        <v/>
      </c>
      <c r="W46" s="81" t="str">
        <f>IF(AND('Mapa final'!$Y$11="Muy Baja",'Mapa final'!$AA$11="Moderado"),CONCATENATE("R1C",'Mapa final'!$O$11),"")</f>
        <v/>
      </c>
      <c r="X46" s="64" t="str">
        <f>IF(AND('Mapa final'!$Y$12="Muy Baja",'Mapa final'!$AA$12="Moderado"),CONCATENATE("R1C",'Mapa final'!$O$12),"")</f>
        <v/>
      </c>
      <c r="Y46" s="64" t="str">
        <f>IF(AND('Mapa final'!$Y$13="Muy Baja",'Mapa final'!$AA$13="Moderado"),CONCATENATE("R1C",'Mapa final'!$O$13),"")</f>
        <v/>
      </c>
      <c r="Z46" s="64" t="str">
        <f>IF(AND('Mapa final'!$Y$14="Muy Baja",'Mapa final'!$AA$14="Moderado"),CONCATENATE("R1C",'Mapa final'!$O$14),"")</f>
        <v/>
      </c>
      <c r="AA46" s="65" t="str">
        <f>IF(AND('Mapa final'!$Y$15="Muy Baja",'Mapa final'!$AA$15="Moderado"),CONCATENATE("R1C",'Mapa final'!$O$15),"")</f>
        <v/>
      </c>
      <c r="AB46" s="45" t="str">
        <f>IF(AND('Mapa final'!$Y$10="Muy Baja",'Mapa final'!$AA$10="Mayor"),CONCATENATE("R1C",'Mapa final'!$O$10),"")</f>
        <v>R1C1</v>
      </c>
      <c r="AC46" s="46" t="str">
        <f>IF(AND('Mapa final'!$Y$11="Muy Baja",'Mapa final'!$AA$11="Mayor"),CONCATENATE("R1C",'Mapa final'!$O$11),"")</f>
        <v>R1C2</v>
      </c>
      <c r="AD46" s="46" t="str">
        <f>IF(AND('Mapa final'!$Y$12="Muy Baja",'Mapa final'!$AA$12="Mayor"),CONCATENATE("R1C",'Mapa final'!$O$12),"")</f>
        <v/>
      </c>
      <c r="AE46" s="46" t="str">
        <f>IF(AND('Mapa final'!$Y$13="Muy Baja",'Mapa final'!$AA$13="Mayor"),CONCATENATE("R1C",'Mapa final'!$O$13),"")</f>
        <v/>
      </c>
      <c r="AF46" s="46" t="str">
        <f>IF(AND('Mapa final'!$Y$14="Muy Baja",'Mapa final'!$AA$14="Mayor"),CONCATENATE("R1C",'Mapa final'!$O$14),"")</f>
        <v/>
      </c>
      <c r="AG46" s="47" t="str">
        <f>IF(AND('Mapa final'!$Y$15="Muy Baja",'Mapa final'!$AA$15="Mayor"),CONCATENATE("R1C",'Mapa final'!$O$15),"")</f>
        <v/>
      </c>
      <c r="AH46" s="48" t="str">
        <f>IF(AND('Mapa final'!$Y$10="Muy Baja",'Mapa final'!$AA$10="Catastrófico"),CONCATENATE("R1C",'Mapa final'!$O$10),"")</f>
        <v/>
      </c>
      <c r="AI46" s="49" t="str">
        <f>IF(AND('Mapa final'!$Y$11="Muy Baja",'Mapa final'!$AA$11="Catastrófico"),CONCATENATE("R1C",'Mapa final'!$O$11),"")</f>
        <v/>
      </c>
      <c r="AJ46" s="49" t="str">
        <f>IF(AND('Mapa final'!$Y$12="Muy Baja",'Mapa final'!$AA$12="Catastrófico"),CONCATENATE("R1C",'Mapa final'!$O$12),"")</f>
        <v/>
      </c>
      <c r="AK46" s="49" t="str">
        <f>IF(AND('Mapa final'!$Y$13="Muy Baja",'Mapa final'!$AA$13="Catastrófico"),CONCATENATE("R1C",'Mapa final'!$O$13),"")</f>
        <v/>
      </c>
      <c r="AL46" s="49" t="str">
        <f>IF(AND('Mapa final'!$Y$14="Muy Baja",'Mapa final'!$AA$14="Catastrófico"),CONCATENATE("R1C",'Mapa final'!$O$14),"")</f>
        <v/>
      </c>
      <c r="AM46" s="50" t="str">
        <f>IF(AND('Mapa final'!$Y$15="Muy Baja",'Mapa final'!$AA$15="Catastrófico"),CONCATENATE("R1C",'Mapa final'!$O$15),"")</f>
        <v/>
      </c>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row>
    <row r="47" spans="1:80" ht="46.5" customHeight="1" x14ac:dyDescent="0.25">
      <c r="A47" s="82"/>
      <c r="B47" s="338"/>
      <c r="C47" s="338"/>
      <c r="D47" s="339"/>
      <c r="E47" s="395"/>
      <c r="F47" s="380"/>
      <c r="G47" s="380"/>
      <c r="H47" s="380"/>
      <c r="I47" s="381"/>
      <c r="J47" s="75" t="str">
        <f>IF(AND('Mapa final'!$Y$16="Muy Baja",'Mapa final'!$AA$16="Leve"),CONCATENATE("R2C",'Mapa final'!$O$16),"")</f>
        <v/>
      </c>
      <c r="K47" s="76" t="str">
        <f>IF(AND('Mapa final'!$Y$17="Muy Baja",'Mapa final'!$AA$17="Leve"),CONCATENATE("R2C",'Mapa final'!$O$17),"")</f>
        <v/>
      </c>
      <c r="L47" s="76" t="str">
        <f>IF(AND('Mapa final'!$Y$18="Muy Baja",'Mapa final'!$AA$18="Leve"),CONCATENATE("R2C",'Mapa final'!$O$18),"")</f>
        <v/>
      </c>
      <c r="M47" s="76" t="str">
        <f>IF(AND('Mapa final'!$Y$19="Muy Baja",'Mapa final'!$AA$19="Leve"),CONCATENATE("R2C",'Mapa final'!$O$19),"")</f>
        <v/>
      </c>
      <c r="N47" s="76" t="str">
        <f>IF(AND('Mapa final'!$Y$20="Muy Baja",'Mapa final'!$AA$20="Leve"),CONCATENATE("R2C",'Mapa final'!$O$20),"")</f>
        <v/>
      </c>
      <c r="O47" s="77" t="str">
        <f>IF(AND('Mapa final'!$Y$21="Muy Baja",'Mapa final'!$AA$21="Leve"),CONCATENATE("R2C",'Mapa final'!$O$21),"")</f>
        <v/>
      </c>
      <c r="P47" s="75" t="str">
        <f>IF(AND('Mapa final'!$Y$16="Muy Baja",'Mapa final'!$AA$16="Menor"),CONCATENATE("R2C",'Mapa final'!$O$16),"")</f>
        <v/>
      </c>
      <c r="Q47" s="76" t="str">
        <f>IF(AND('Mapa final'!$Y$17="Muy Baja",'Mapa final'!$AA$17="Menor"),CONCATENATE("R2C",'Mapa final'!$O$17),"")</f>
        <v/>
      </c>
      <c r="R47" s="76" t="str">
        <f>IF(AND('Mapa final'!$Y$18="Muy Baja",'Mapa final'!$AA$18="Menor"),CONCATENATE("R2C",'Mapa final'!$O$18),"")</f>
        <v/>
      </c>
      <c r="S47" s="76" t="str">
        <f>IF(AND('Mapa final'!$Y$19="Muy Baja",'Mapa final'!$AA$19="Menor"),CONCATENATE("R2C",'Mapa final'!$O$19),"")</f>
        <v/>
      </c>
      <c r="T47" s="76" t="str">
        <f>IF(AND('Mapa final'!$Y$20="Muy Baja",'Mapa final'!$AA$20="Menor"),CONCATENATE("R2C",'Mapa final'!$O$20),"")</f>
        <v/>
      </c>
      <c r="U47" s="77" t="str">
        <f>IF(AND('Mapa final'!$Y$21="Muy Baja",'Mapa final'!$AA$21="Menor"),CONCATENATE("R2C",'Mapa final'!$O$21),"")</f>
        <v/>
      </c>
      <c r="V47" s="66" t="str">
        <f>IF(AND('Mapa final'!$Y$16="Muy Baja",'Mapa final'!$AA$16="Moderado"),CONCATENATE("R2C",'Mapa final'!$O$16),"")</f>
        <v/>
      </c>
      <c r="W47" s="67" t="str">
        <f>IF(AND('Mapa final'!$Y$17="Muy Baja",'Mapa final'!$AA$17="Moderado"),CONCATENATE("R2C",'Mapa final'!$O$17),"")</f>
        <v/>
      </c>
      <c r="X47" s="67" t="str">
        <f>IF(AND('Mapa final'!$Y$18="Muy Baja",'Mapa final'!$AA$18="Moderado"),CONCATENATE("R2C",'Mapa final'!$O$18),"")</f>
        <v/>
      </c>
      <c r="Y47" s="67" t="str">
        <f>IF(AND('Mapa final'!$Y$19="Muy Baja",'Mapa final'!$AA$19="Moderado"),CONCATENATE("R2C",'Mapa final'!$O$19),"")</f>
        <v/>
      </c>
      <c r="Z47" s="67" t="str">
        <f>IF(AND('Mapa final'!$Y$20="Muy Baja",'Mapa final'!$AA$20="Moderado"),CONCATENATE("R2C",'Mapa final'!$O$20),"")</f>
        <v/>
      </c>
      <c r="AA47" s="68" t="str">
        <f>IF(AND('Mapa final'!$Y$21="Muy Baja",'Mapa final'!$AA$21="Moderado"),CONCATENATE("R2C",'Mapa final'!$O$21),"")</f>
        <v/>
      </c>
      <c r="AB47" s="51" t="str">
        <f>IF(AND('Mapa final'!$Y$16="Muy Baja",'Mapa final'!$AA$16="Mayor"),CONCATENATE("R2C",'Mapa final'!$O$16),"")</f>
        <v/>
      </c>
      <c r="AC47" s="52" t="str">
        <f>IF(AND('Mapa final'!$Y$17="Muy Baja",'Mapa final'!$AA$17="Mayor"),CONCATENATE("R2C",'Mapa final'!$O$17),"")</f>
        <v>R2C2</v>
      </c>
      <c r="AD47" s="52" t="str">
        <f>IF(AND('Mapa final'!$Y$18="Muy Baja",'Mapa final'!$AA$18="Mayor"),CONCATENATE("R2C",'Mapa final'!$O$18),"")</f>
        <v>R2C3</v>
      </c>
      <c r="AE47" s="52" t="str">
        <f>IF(AND('Mapa final'!$Y$19="Muy Baja",'Mapa final'!$AA$19="Mayor"),CONCATENATE("R2C",'Mapa final'!$O$19),"")</f>
        <v/>
      </c>
      <c r="AF47" s="52" t="str">
        <f>IF(AND('Mapa final'!$Y$20="Muy Baja",'Mapa final'!$AA$20="Mayor"),CONCATENATE("R2C",'Mapa final'!$O$20),"")</f>
        <v/>
      </c>
      <c r="AG47" s="53" t="str">
        <f>IF(AND('Mapa final'!$Y$21="Muy Baja",'Mapa final'!$AA$21="Mayor"),CONCATENATE("R2C",'Mapa final'!$O$21),"")</f>
        <v/>
      </c>
      <c r="AH47" s="54" t="str">
        <f>IF(AND('Mapa final'!$Y$16="Muy Baja",'Mapa final'!$AA$16="Catastrófico"),CONCATENATE("R2C",'Mapa final'!$O$16),"")</f>
        <v/>
      </c>
      <c r="AI47" s="55" t="str">
        <f>IF(AND('Mapa final'!$Y$17="Muy Baja",'Mapa final'!$AA$17="Catastrófico"),CONCATENATE("R2C",'Mapa final'!$O$17),"")</f>
        <v/>
      </c>
      <c r="AJ47" s="55" t="str">
        <f>IF(AND('Mapa final'!$Y$18="Muy Baja",'Mapa final'!$AA$18="Catastrófico"),CONCATENATE("R2C",'Mapa final'!$O$18),"")</f>
        <v/>
      </c>
      <c r="AK47" s="55" t="str">
        <f>IF(AND('Mapa final'!$Y$19="Muy Baja",'Mapa final'!$AA$19="Catastrófico"),CONCATENATE("R2C",'Mapa final'!$O$19),"")</f>
        <v/>
      </c>
      <c r="AL47" s="55" t="str">
        <f>IF(AND('Mapa final'!$Y$20="Muy Baja",'Mapa final'!$AA$20="Catastrófico"),CONCATENATE("R2C",'Mapa final'!$O$20),"")</f>
        <v/>
      </c>
      <c r="AM47" s="56" t="str">
        <f>IF(AND('Mapa final'!$Y$21="Muy Baja",'Mapa final'!$AA$21="Catastrófico"),CONCATENATE("R2C",'Mapa final'!$O$21),"")</f>
        <v/>
      </c>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row>
    <row r="48" spans="1:80" ht="15" customHeight="1" x14ac:dyDescent="0.25">
      <c r="A48" s="82"/>
      <c r="B48" s="338"/>
      <c r="C48" s="338"/>
      <c r="D48" s="339"/>
      <c r="E48" s="395"/>
      <c r="F48" s="380"/>
      <c r="G48" s="380"/>
      <c r="H48" s="380"/>
      <c r="I48" s="381"/>
      <c r="J48" s="75" t="str">
        <f>IF(AND('Mapa final'!$Y$22="Muy Baja",'Mapa final'!$AA$22="Leve"),CONCATENATE("R3C",'Mapa final'!$O$22),"")</f>
        <v/>
      </c>
      <c r="K48" s="76" t="str">
        <f>IF(AND('Mapa final'!$Y$23="Muy Baja",'Mapa final'!$AA$23="Leve"),CONCATENATE("R3C",'Mapa final'!$O$23),"")</f>
        <v/>
      </c>
      <c r="L48" s="76" t="str">
        <f>IF(AND('Mapa final'!$Y$24="Muy Baja",'Mapa final'!$AA$24="Leve"),CONCATENATE("R3C",'Mapa final'!$O$24),"")</f>
        <v/>
      </c>
      <c r="M48" s="76" t="str">
        <f>IF(AND('Mapa final'!$Y$25="Muy Baja",'Mapa final'!$AA$25="Leve"),CONCATENATE("R3C",'Mapa final'!$O$25),"")</f>
        <v/>
      </c>
      <c r="N48" s="76" t="str">
        <f>IF(AND('Mapa final'!$Y$26="Muy Baja",'Mapa final'!$AA$26="Leve"),CONCATENATE("R3C",'Mapa final'!$O$26),"")</f>
        <v/>
      </c>
      <c r="O48" s="77" t="str">
        <f>IF(AND('Mapa final'!$Y$27="Muy Baja",'Mapa final'!$AA$27="Leve"),CONCATENATE("R3C",'Mapa final'!$O$27),"")</f>
        <v/>
      </c>
      <c r="P48" s="75" t="str">
        <f>IF(AND('Mapa final'!$Y$22="Muy Baja",'Mapa final'!$AA$22="Menor"),CONCATENATE("R3C",'Mapa final'!$O$22),"")</f>
        <v/>
      </c>
      <c r="Q48" s="76" t="str">
        <f>IF(AND('Mapa final'!$Y$23="Muy Baja",'Mapa final'!$AA$23="Menor"),CONCATENATE("R3C",'Mapa final'!$O$23),"")</f>
        <v/>
      </c>
      <c r="R48" s="76" t="str">
        <f>IF(AND('Mapa final'!$Y$24="Muy Baja",'Mapa final'!$AA$24="Menor"),CONCATENATE("R3C",'Mapa final'!$O$24),"")</f>
        <v/>
      </c>
      <c r="S48" s="76" t="str">
        <f>IF(AND('Mapa final'!$Y$25="Muy Baja",'Mapa final'!$AA$25="Menor"),CONCATENATE("R3C",'Mapa final'!$O$25),"")</f>
        <v/>
      </c>
      <c r="T48" s="76" t="str">
        <f>IF(AND('Mapa final'!$Y$26="Muy Baja",'Mapa final'!$AA$26="Menor"),CONCATENATE("R3C",'Mapa final'!$O$26),"")</f>
        <v/>
      </c>
      <c r="U48" s="77" t="str">
        <f>IF(AND('Mapa final'!$Y$27="Muy Baja",'Mapa final'!$AA$27="Menor"),CONCATENATE("R3C",'Mapa final'!$O$27),"")</f>
        <v/>
      </c>
      <c r="V48" s="66" t="str">
        <f>IF(AND('Mapa final'!$Y$22="Muy Baja",'Mapa final'!$AA$22="Moderado"),CONCATENATE("R3C",'Mapa final'!$O$22),"")</f>
        <v/>
      </c>
      <c r="W48" s="67" t="str">
        <f>IF(AND('Mapa final'!$Y$23="Muy Baja",'Mapa final'!$AA$23="Moderado"),CONCATENATE("R3C",'Mapa final'!$O$23),"")</f>
        <v>R3C2</v>
      </c>
      <c r="X48" s="67" t="str">
        <f>IF(AND('Mapa final'!$Y$24="Muy Baja",'Mapa final'!$AA$24="Moderado"),CONCATENATE("R3C",'Mapa final'!$O$24),"")</f>
        <v>R3C3</v>
      </c>
      <c r="Y48" s="67" t="str">
        <f>IF(AND('Mapa final'!$Y$25="Muy Baja",'Mapa final'!$AA$25="Moderado"),CONCATENATE("R3C",'Mapa final'!$O$25),"")</f>
        <v/>
      </c>
      <c r="Z48" s="67" t="str">
        <f>IF(AND('Mapa final'!$Y$26="Muy Baja",'Mapa final'!$AA$26="Moderado"),CONCATENATE("R3C",'Mapa final'!$O$26),"")</f>
        <v/>
      </c>
      <c r="AA48" s="68" t="str">
        <f>IF(AND('Mapa final'!$Y$27="Muy Baja",'Mapa final'!$AA$27="Moderado"),CONCATENATE("R3C",'Mapa final'!$O$27),"")</f>
        <v/>
      </c>
      <c r="AB48" s="51" t="str">
        <f>IF(AND('Mapa final'!$Y$22="Muy Baja",'Mapa final'!$AA$22="Mayor"),CONCATENATE("R3C",'Mapa final'!$O$22),"")</f>
        <v/>
      </c>
      <c r="AC48" s="52" t="str">
        <f>IF(AND('Mapa final'!$Y$23="Muy Baja",'Mapa final'!$AA$23="Mayor"),CONCATENATE("R3C",'Mapa final'!$O$23),"")</f>
        <v/>
      </c>
      <c r="AD48" s="52" t="str">
        <f>IF(AND('Mapa final'!$Y$24="Muy Baja",'Mapa final'!$AA$24="Mayor"),CONCATENATE("R3C",'Mapa final'!$O$24),"")</f>
        <v/>
      </c>
      <c r="AE48" s="52" t="str">
        <f>IF(AND('Mapa final'!$Y$25="Muy Baja",'Mapa final'!$AA$25="Mayor"),CONCATENATE("R3C",'Mapa final'!$O$25),"")</f>
        <v/>
      </c>
      <c r="AF48" s="52" t="str">
        <f>IF(AND('Mapa final'!$Y$26="Muy Baja",'Mapa final'!$AA$26="Mayor"),CONCATENATE("R3C",'Mapa final'!$O$26),"")</f>
        <v/>
      </c>
      <c r="AG48" s="53" t="str">
        <f>IF(AND('Mapa final'!$Y$27="Muy Baja",'Mapa final'!$AA$27="Mayor"),CONCATENATE("R3C",'Mapa final'!$O$27),"")</f>
        <v/>
      </c>
      <c r="AH48" s="54" t="str">
        <f>IF(AND('Mapa final'!$Y$22="Muy Baja",'Mapa final'!$AA$22="Catastrófico"),CONCATENATE("R3C",'Mapa final'!$O$22),"")</f>
        <v/>
      </c>
      <c r="AI48" s="55" t="str">
        <f>IF(AND('Mapa final'!$Y$23="Muy Baja",'Mapa final'!$AA$23="Catastrófico"),CONCATENATE("R3C",'Mapa final'!$O$23),"")</f>
        <v/>
      </c>
      <c r="AJ48" s="55" t="str">
        <f>IF(AND('Mapa final'!$Y$24="Muy Baja",'Mapa final'!$AA$24="Catastrófico"),CONCATENATE("R3C",'Mapa final'!$O$24),"")</f>
        <v/>
      </c>
      <c r="AK48" s="55" t="str">
        <f>IF(AND('Mapa final'!$Y$25="Muy Baja",'Mapa final'!$AA$25="Catastrófico"),CONCATENATE("R3C",'Mapa final'!$O$25),"")</f>
        <v/>
      </c>
      <c r="AL48" s="55" t="str">
        <f>IF(AND('Mapa final'!$Y$26="Muy Baja",'Mapa final'!$AA$26="Catastrófico"),CONCATENATE("R3C",'Mapa final'!$O$26),"")</f>
        <v/>
      </c>
      <c r="AM48" s="56" t="str">
        <f>IF(AND('Mapa final'!$Y$27="Muy Baja",'Mapa final'!$AA$27="Catastrófico"),CONCATENATE("R3C",'Mapa final'!$O$27),"")</f>
        <v/>
      </c>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row>
    <row r="49" spans="1:80" ht="15" customHeight="1" x14ac:dyDescent="0.25">
      <c r="A49" s="82"/>
      <c r="B49" s="338"/>
      <c r="C49" s="338"/>
      <c r="D49" s="339"/>
      <c r="E49" s="379"/>
      <c r="F49" s="380"/>
      <c r="G49" s="380"/>
      <c r="H49" s="380"/>
      <c r="I49" s="381"/>
      <c r="J49" s="75" t="str">
        <f>IF(AND('Mapa final'!$Y$28="Muy Baja",'Mapa final'!$AA$28="Leve"),CONCATENATE("R4C",'Mapa final'!$O$28),"")</f>
        <v/>
      </c>
      <c r="K49" s="76" t="str">
        <f>IF(AND('Mapa final'!$Y$29="Muy Baja",'Mapa final'!$AA$29="Leve"),CONCATENATE("R4C",'Mapa final'!$O$29),"")</f>
        <v/>
      </c>
      <c r="L49" s="76" t="str">
        <f>IF(AND('Mapa final'!$Y$30="Muy Baja",'Mapa final'!$AA$30="Leve"),CONCATENATE("R4C",'Mapa final'!$O$30),"")</f>
        <v/>
      </c>
      <c r="M49" s="76" t="str">
        <f>IF(AND('Mapa final'!$Y$31="Muy Baja",'Mapa final'!$AA$31="Leve"),CONCATENATE("R4C",'Mapa final'!$O$31),"")</f>
        <v/>
      </c>
      <c r="N49" s="76" t="str">
        <f>IF(AND('Mapa final'!$Y$32="Muy Baja",'Mapa final'!$AA$32="Leve"),CONCATENATE("R4C",'Mapa final'!$O$32),"")</f>
        <v/>
      </c>
      <c r="O49" s="77" t="str">
        <f>IF(AND('Mapa final'!$Y$33="Muy Baja",'Mapa final'!$AA$33="Leve"),CONCATENATE("R4C",'Mapa final'!$O$33),"")</f>
        <v/>
      </c>
      <c r="P49" s="75" t="str">
        <f>IF(AND('Mapa final'!$Y$28="Muy Baja",'Mapa final'!$AA$28="Menor"),CONCATENATE("R4C",'Mapa final'!$O$28),"")</f>
        <v/>
      </c>
      <c r="Q49" s="76" t="str">
        <f>IF(AND('Mapa final'!$Y$29="Muy Baja",'Mapa final'!$AA$29="Menor"),CONCATENATE("R4C",'Mapa final'!$O$29),"")</f>
        <v/>
      </c>
      <c r="R49" s="76" t="str">
        <f>IF(AND('Mapa final'!$Y$30="Muy Baja",'Mapa final'!$AA$30="Menor"),CONCATENATE("R4C",'Mapa final'!$O$30),"")</f>
        <v/>
      </c>
      <c r="S49" s="76" t="str">
        <f>IF(AND('Mapa final'!$Y$31="Muy Baja",'Mapa final'!$AA$31="Menor"),CONCATENATE("R4C",'Mapa final'!$O$31),"")</f>
        <v/>
      </c>
      <c r="T49" s="76" t="str">
        <f>IF(AND('Mapa final'!$Y$32="Muy Baja",'Mapa final'!$AA$32="Menor"),CONCATENATE("R4C",'Mapa final'!$O$32),"")</f>
        <v/>
      </c>
      <c r="U49" s="77" t="str">
        <f>IF(AND('Mapa final'!$Y$33="Muy Baja",'Mapa final'!$AA$33="Menor"),CONCATENATE("R4C",'Mapa final'!$O$33),"")</f>
        <v/>
      </c>
      <c r="V49" s="66" t="str">
        <f>IF(AND('Mapa final'!$Y$28="Muy Baja",'Mapa final'!$AA$28="Moderado"),CONCATENATE("R4C",'Mapa final'!$O$28),"")</f>
        <v/>
      </c>
      <c r="W49" s="67" t="str">
        <f>IF(AND('Mapa final'!$Y$29="Muy Baja",'Mapa final'!$AA$29="Moderado"),CONCATENATE("R4C",'Mapa final'!$O$29),"")</f>
        <v/>
      </c>
      <c r="X49" s="67" t="str">
        <f>IF(AND('Mapa final'!$Y$30="Muy Baja",'Mapa final'!$AA$30="Moderado"),CONCATENATE("R4C",'Mapa final'!$O$30),"")</f>
        <v/>
      </c>
      <c r="Y49" s="67" t="str">
        <f>IF(AND('Mapa final'!$Y$31="Muy Baja",'Mapa final'!$AA$31="Moderado"),CONCATENATE("R4C",'Mapa final'!$O$31),"")</f>
        <v/>
      </c>
      <c r="Z49" s="67" t="str">
        <f>IF(AND('Mapa final'!$Y$32="Muy Baja",'Mapa final'!$AA$32="Moderado"),CONCATENATE("R4C",'Mapa final'!$O$32),"")</f>
        <v/>
      </c>
      <c r="AA49" s="68" t="str">
        <f>IF(AND('Mapa final'!$Y$33="Muy Baja",'Mapa final'!$AA$33="Moderado"),CONCATENATE("R4C",'Mapa final'!$O$33),"")</f>
        <v/>
      </c>
      <c r="AB49" s="51" t="str">
        <f>IF(AND('Mapa final'!$Y$28="Muy Baja",'Mapa final'!$AA$28="Mayor"),CONCATENATE("R4C",'Mapa final'!$O$28),"")</f>
        <v/>
      </c>
      <c r="AC49" s="52" t="str">
        <f>IF(AND('Mapa final'!$Y$29="Muy Baja",'Mapa final'!$AA$29="Mayor"),CONCATENATE("R4C",'Mapa final'!$O$29),"")</f>
        <v/>
      </c>
      <c r="AD49" s="52" t="str">
        <f>IF(AND('Mapa final'!$Y$30="Muy Baja",'Mapa final'!$AA$30="Mayor"),CONCATENATE("R4C",'Mapa final'!$O$30),"")</f>
        <v/>
      </c>
      <c r="AE49" s="52" t="str">
        <f>IF(AND('Mapa final'!$Y$31="Muy Baja",'Mapa final'!$AA$31="Mayor"),CONCATENATE("R4C",'Mapa final'!$O$31),"")</f>
        <v/>
      </c>
      <c r="AF49" s="52" t="str">
        <f>IF(AND('Mapa final'!$Y$32="Muy Baja",'Mapa final'!$AA$32="Mayor"),CONCATENATE("R4C",'Mapa final'!$O$32),"")</f>
        <v/>
      </c>
      <c r="AG49" s="53" t="str">
        <f>IF(AND('Mapa final'!$Y$33="Muy Baja",'Mapa final'!$AA$33="Mayor"),CONCATENATE("R4C",'Mapa final'!$O$33),"")</f>
        <v/>
      </c>
      <c r="AH49" s="54" t="str">
        <f>IF(AND('Mapa final'!$Y$28="Muy Baja",'Mapa final'!$AA$28="Catastrófico"),CONCATENATE("R4C",'Mapa final'!$O$28),"")</f>
        <v/>
      </c>
      <c r="AI49" s="55" t="str">
        <f>IF(AND('Mapa final'!$Y$29="Muy Baja",'Mapa final'!$AA$29="Catastrófico"),CONCATENATE("R4C",'Mapa final'!$O$29),"")</f>
        <v>R4C2</v>
      </c>
      <c r="AJ49" s="55" t="str">
        <f>IF(AND('Mapa final'!$Y$30="Muy Baja",'Mapa final'!$AA$30="Catastrófico"),CONCATENATE("R4C",'Mapa final'!$O$30),"")</f>
        <v>R4C3</v>
      </c>
      <c r="AK49" s="55" t="str">
        <f>IF(AND('Mapa final'!$Y$31="Muy Baja",'Mapa final'!$AA$31="Catastrófico"),CONCATENATE("R4C",'Mapa final'!$O$31),"")</f>
        <v/>
      </c>
      <c r="AL49" s="55" t="str">
        <f>IF(AND('Mapa final'!$Y$32="Muy Baja",'Mapa final'!$AA$32="Catastrófico"),CONCATENATE("R4C",'Mapa final'!$O$32),"")</f>
        <v/>
      </c>
      <c r="AM49" s="56" t="str">
        <f>IF(AND('Mapa final'!$Y$33="Muy Baja",'Mapa final'!$AA$33="Catastrófico"),CONCATENATE("R4C",'Mapa final'!$O$33),"")</f>
        <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row>
    <row r="50" spans="1:80" ht="15" customHeight="1" x14ac:dyDescent="0.25">
      <c r="A50" s="82"/>
      <c r="B50" s="338"/>
      <c r="C50" s="338"/>
      <c r="D50" s="339"/>
      <c r="E50" s="379"/>
      <c r="F50" s="380"/>
      <c r="G50" s="380"/>
      <c r="H50" s="380"/>
      <c r="I50" s="381"/>
      <c r="J50" s="75" t="str">
        <f>IF(AND('Mapa final'!$Y$34="Muy Baja",'Mapa final'!$AA$34="Leve"),CONCATENATE("R5C",'Mapa final'!$O$34),"")</f>
        <v/>
      </c>
      <c r="K50" s="76" t="str">
        <f>IF(AND('Mapa final'!$Y$35="Muy Baja",'Mapa final'!$AA$35="Leve"),CONCATENATE("R5C",'Mapa final'!$O$35),"")</f>
        <v/>
      </c>
      <c r="L50" s="76" t="str">
        <f>IF(AND('Mapa final'!$Y$36="Muy Baja",'Mapa final'!$AA$36="Leve"),CONCATENATE("R5C",'Mapa final'!$O$36),"")</f>
        <v/>
      </c>
      <c r="M50" s="76" t="str">
        <f>IF(AND('Mapa final'!$Y$37="Muy Baja",'Mapa final'!$AA$37="Leve"),CONCATENATE("R5C",'Mapa final'!$O$37),"")</f>
        <v/>
      </c>
      <c r="N50" s="76" t="str">
        <f>IF(AND('Mapa final'!$Y$38="Muy Baja",'Mapa final'!$AA$38="Leve"),CONCATENATE("R5C",'Mapa final'!$O$38),"")</f>
        <v/>
      </c>
      <c r="O50" s="77" t="str">
        <f>IF(AND('Mapa final'!$Y$39="Muy Baja",'Mapa final'!$AA$39="Leve"),CONCATENATE("R5C",'Mapa final'!$O$39),"")</f>
        <v/>
      </c>
      <c r="P50" s="75" t="str">
        <f>IF(AND('Mapa final'!$Y$34="Muy Baja",'Mapa final'!$AA$34="Menor"),CONCATENATE("R5C",'Mapa final'!$O$34),"")</f>
        <v/>
      </c>
      <c r="Q50" s="76" t="str">
        <f>IF(AND('Mapa final'!$Y$35="Muy Baja",'Mapa final'!$AA$35="Menor"),CONCATENATE("R5C",'Mapa final'!$O$35),"")</f>
        <v/>
      </c>
      <c r="R50" s="76" t="str">
        <f>IF(AND('Mapa final'!$Y$36="Muy Baja",'Mapa final'!$AA$36="Menor"),CONCATENATE("R5C",'Mapa final'!$O$36),"")</f>
        <v/>
      </c>
      <c r="S50" s="76" t="str">
        <f>IF(AND('Mapa final'!$Y$37="Muy Baja",'Mapa final'!$AA$37="Menor"),CONCATENATE("R5C",'Mapa final'!$O$37),"")</f>
        <v/>
      </c>
      <c r="T50" s="76" t="str">
        <f>IF(AND('Mapa final'!$Y$38="Muy Baja",'Mapa final'!$AA$38="Menor"),CONCATENATE("R5C",'Mapa final'!$O$38),"")</f>
        <v/>
      </c>
      <c r="U50" s="77" t="str">
        <f>IF(AND('Mapa final'!$Y$39="Muy Baja",'Mapa final'!$AA$39="Menor"),CONCATENATE("R5C",'Mapa final'!$O$39),"")</f>
        <v/>
      </c>
      <c r="V50" s="66" t="str">
        <f>IF(AND('Mapa final'!$Y$34="Muy Baja",'Mapa final'!$AA$34="Moderado"),CONCATENATE("R5C",'Mapa final'!$O$34),"")</f>
        <v/>
      </c>
      <c r="W50" s="67" t="str">
        <f>IF(AND('Mapa final'!$Y$35="Muy Baja",'Mapa final'!$AA$35="Moderado"),CONCATENATE("R5C",'Mapa final'!$O$35),"")</f>
        <v/>
      </c>
      <c r="X50" s="67" t="str">
        <f>IF(AND('Mapa final'!$Y$36="Muy Baja",'Mapa final'!$AA$36="Moderado"),CONCATENATE("R5C",'Mapa final'!$O$36),"")</f>
        <v/>
      </c>
      <c r="Y50" s="67" t="str">
        <f>IF(AND('Mapa final'!$Y$37="Muy Baja",'Mapa final'!$AA$37="Moderado"),CONCATENATE("R5C",'Mapa final'!$O$37),"")</f>
        <v/>
      </c>
      <c r="Z50" s="67" t="str">
        <f>IF(AND('Mapa final'!$Y$38="Muy Baja",'Mapa final'!$AA$38="Moderado"),CONCATENATE("R5C",'Mapa final'!$O$38),"")</f>
        <v/>
      </c>
      <c r="AA50" s="68" t="str">
        <f>IF(AND('Mapa final'!$Y$39="Muy Baja",'Mapa final'!$AA$39="Moderado"),CONCATENATE("R5C",'Mapa final'!$O$39),"")</f>
        <v/>
      </c>
      <c r="AB50" s="51" t="str">
        <f>IF(AND('Mapa final'!$Y$34="Muy Baja",'Mapa final'!$AA$34="Mayor"),CONCATENATE("R5C",'Mapa final'!$O$34),"")</f>
        <v/>
      </c>
      <c r="AC50" s="52" t="str">
        <f>IF(AND('Mapa final'!$Y$35="Muy Baja",'Mapa final'!$AA$35="Mayor"),CONCATENATE("R5C",'Mapa final'!$O$35),"")</f>
        <v/>
      </c>
      <c r="AD50" s="52" t="str">
        <f>IF(AND('Mapa final'!$Y$36="Muy Baja",'Mapa final'!$AA$36="Mayor"),CONCATENATE("R5C",'Mapa final'!$O$36),"")</f>
        <v/>
      </c>
      <c r="AE50" s="52" t="str">
        <f>IF(AND('Mapa final'!$Y$37="Muy Baja",'Mapa final'!$AA$37="Mayor"),CONCATENATE("R5C",'Mapa final'!$O$37),"")</f>
        <v/>
      </c>
      <c r="AF50" s="52" t="str">
        <f>IF(AND('Mapa final'!$Y$38="Muy Baja",'Mapa final'!$AA$38="Mayor"),CONCATENATE("R5C",'Mapa final'!$O$38),"")</f>
        <v/>
      </c>
      <c r="AG50" s="53" t="str">
        <f>IF(AND('Mapa final'!$Y$39="Muy Baja",'Mapa final'!$AA$39="Mayor"),CONCATENATE("R5C",'Mapa final'!$O$39),"")</f>
        <v/>
      </c>
      <c r="AH50" s="54" t="str">
        <f>IF(AND('Mapa final'!$Y$34="Muy Baja",'Mapa final'!$AA$34="Catastrófico"),CONCATENATE("R5C",'Mapa final'!$O$34),"")</f>
        <v/>
      </c>
      <c r="AI50" s="55" t="str">
        <f>IF(AND('Mapa final'!$Y$35="Muy Baja",'Mapa final'!$AA$35="Catastrófico"),CONCATENATE("R5C",'Mapa final'!$O$35),"")</f>
        <v/>
      </c>
      <c r="AJ50" s="55" t="str">
        <f>IF(AND('Mapa final'!$Y$36="Muy Baja",'Mapa final'!$AA$36="Catastrófico"),CONCATENATE("R5C",'Mapa final'!$O$36),"")</f>
        <v/>
      </c>
      <c r="AK50" s="55" t="str">
        <f>IF(AND('Mapa final'!$Y$37="Muy Baja",'Mapa final'!$AA$37="Catastrófico"),CONCATENATE("R5C",'Mapa final'!$O$37),"")</f>
        <v/>
      </c>
      <c r="AL50" s="55" t="str">
        <f>IF(AND('Mapa final'!$Y$38="Muy Baja",'Mapa final'!$AA$38="Catastrófico"),CONCATENATE("R5C",'Mapa final'!$O$38),"")</f>
        <v/>
      </c>
      <c r="AM50" s="56" t="str">
        <f>IF(AND('Mapa final'!$Y$39="Muy Baja",'Mapa final'!$AA$39="Catastrófico"),CONCATENATE("R5C",'Mapa final'!$O$39),"")</f>
        <v/>
      </c>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row>
    <row r="51" spans="1:80" ht="15" customHeight="1" x14ac:dyDescent="0.25">
      <c r="A51" s="82"/>
      <c r="B51" s="338"/>
      <c r="C51" s="338"/>
      <c r="D51" s="339"/>
      <c r="E51" s="379"/>
      <c r="F51" s="380"/>
      <c r="G51" s="380"/>
      <c r="H51" s="380"/>
      <c r="I51" s="381"/>
      <c r="J51" s="75" t="str">
        <f>IF(AND('Mapa final'!$Y$40="Muy Baja",'Mapa final'!$AA$40="Leve"),CONCATENATE("R6C",'Mapa final'!$O$40),"")</f>
        <v/>
      </c>
      <c r="K51" s="76" t="str">
        <f>IF(AND('Mapa final'!$Y$41="Muy Baja",'Mapa final'!$AA$41="Leve"),CONCATENATE("R6C",'Mapa final'!$O$41),"")</f>
        <v/>
      </c>
      <c r="L51" s="76" t="str">
        <f>IF(AND('Mapa final'!$Y$42="Muy Baja",'Mapa final'!$AA$42="Leve"),CONCATENATE("R6C",'Mapa final'!$O$42),"")</f>
        <v/>
      </c>
      <c r="M51" s="76" t="str">
        <f>IF(AND('Mapa final'!$Y$43="Muy Baja",'Mapa final'!$AA$43="Leve"),CONCATENATE("R6C",'Mapa final'!$O$43),"")</f>
        <v/>
      </c>
      <c r="N51" s="76" t="str">
        <f>IF(AND('Mapa final'!$Y$44="Muy Baja",'Mapa final'!$AA$44="Leve"),CONCATENATE("R6C",'Mapa final'!$O$44),"")</f>
        <v/>
      </c>
      <c r="O51" s="77" t="str">
        <f>IF(AND('Mapa final'!$Y$45="Muy Baja",'Mapa final'!$AA$45="Leve"),CONCATENATE("R6C",'Mapa final'!$O$45),"")</f>
        <v/>
      </c>
      <c r="P51" s="75" t="str">
        <f>IF(AND('Mapa final'!$Y$40="Muy Baja",'Mapa final'!$AA$40="Menor"),CONCATENATE("R6C",'Mapa final'!$O$40),"")</f>
        <v/>
      </c>
      <c r="Q51" s="76" t="str">
        <f>IF(AND('Mapa final'!$Y$41="Muy Baja",'Mapa final'!$AA$41="Menor"),CONCATENATE("R6C",'Mapa final'!$O$41),"")</f>
        <v/>
      </c>
      <c r="R51" s="76" t="str">
        <f>IF(AND('Mapa final'!$Y$42="Muy Baja",'Mapa final'!$AA$42="Menor"),CONCATENATE("R6C",'Mapa final'!$O$42),"")</f>
        <v/>
      </c>
      <c r="S51" s="76" t="str">
        <f>IF(AND('Mapa final'!$Y$43="Muy Baja",'Mapa final'!$AA$43="Menor"),CONCATENATE("R6C",'Mapa final'!$O$43),"")</f>
        <v/>
      </c>
      <c r="T51" s="76" t="str">
        <f>IF(AND('Mapa final'!$Y$44="Muy Baja",'Mapa final'!$AA$44="Menor"),CONCATENATE("R6C",'Mapa final'!$O$44),"")</f>
        <v/>
      </c>
      <c r="U51" s="77" t="str">
        <f>IF(AND('Mapa final'!$Y$45="Muy Baja",'Mapa final'!$AA$45="Menor"),CONCATENATE("R6C",'Mapa final'!$O$45),"")</f>
        <v/>
      </c>
      <c r="V51" s="66" t="str">
        <f>IF(AND('Mapa final'!$Y$40="Muy Baja",'Mapa final'!$AA$40="Moderado"),CONCATENATE("R6C",'Mapa final'!$O$40),"")</f>
        <v/>
      </c>
      <c r="W51" s="67" t="str">
        <f>IF(AND('Mapa final'!$Y$41="Muy Baja",'Mapa final'!$AA$41="Moderado"),CONCATENATE("R6C",'Mapa final'!$O$41),"")</f>
        <v/>
      </c>
      <c r="X51" s="67" t="str">
        <f>IF(AND('Mapa final'!$Y$42="Muy Baja",'Mapa final'!$AA$42="Moderado"),CONCATENATE("R6C",'Mapa final'!$O$42),"")</f>
        <v/>
      </c>
      <c r="Y51" s="67" t="str">
        <f>IF(AND('Mapa final'!$Y$43="Muy Baja",'Mapa final'!$AA$43="Moderado"),CONCATENATE("R6C",'Mapa final'!$O$43),"")</f>
        <v/>
      </c>
      <c r="Z51" s="67" t="str">
        <f>IF(AND('Mapa final'!$Y$44="Muy Baja",'Mapa final'!$AA$44="Moderado"),CONCATENATE("R6C",'Mapa final'!$O$44),"")</f>
        <v/>
      </c>
      <c r="AA51" s="68" t="str">
        <f>IF(AND('Mapa final'!$Y$45="Muy Baja",'Mapa final'!$AA$45="Moderado"),CONCATENATE("R6C",'Mapa final'!$O$45),"")</f>
        <v/>
      </c>
      <c r="AB51" s="51" t="str">
        <f>IF(AND('Mapa final'!$Y$40="Muy Baja",'Mapa final'!$AA$40="Mayor"),CONCATENATE("R6C",'Mapa final'!$O$40),"")</f>
        <v/>
      </c>
      <c r="AC51" s="52" t="str">
        <f>IF(AND('Mapa final'!$Y$41="Muy Baja",'Mapa final'!$AA$41="Mayor"),CONCATENATE("R6C",'Mapa final'!$O$41),"")</f>
        <v/>
      </c>
      <c r="AD51" s="52" t="str">
        <f>IF(AND('Mapa final'!$Y$42="Muy Baja",'Mapa final'!$AA$42="Mayor"),CONCATENATE("R6C",'Mapa final'!$O$42),"")</f>
        <v/>
      </c>
      <c r="AE51" s="52" t="str">
        <f>IF(AND('Mapa final'!$Y$43="Muy Baja",'Mapa final'!$AA$43="Mayor"),CONCATENATE("R6C",'Mapa final'!$O$43),"")</f>
        <v/>
      </c>
      <c r="AF51" s="52" t="str">
        <f>IF(AND('Mapa final'!$Y$44="Muy Baja",'Mapa final'!$AA$44="Mayor"),CONCATENATE("R6C",'Mapa final'!$O$44),"")</f>
        <v/>
      </c>
      <c r="AG51" s="53" t="str">
        <f>IF(AND('Mapa final'!$Y$45="Muy Baja",'Mapa final'!$AA$45="Mayor"),CONCATENATE("R6C",'Mapa final'!$O$45),"")</f>
        <v/>
      </c>
      <c r="AH51" s="54" t="str">
        <f>IF(AND('Mapa final'!$Y$40="Muy Baja",'Mapa final'!$AA$40="Catastrófico"),CONCATENATE("R6C",'Mapa final'!$O$40),"")</f>
        <v/>
      </c>
      <c r="AI51" s="55" t="str">
        <f>IF(AND('Mapa final'!$Y$41="Muy Baja",'Mapa final'!$AA$41="Catastrófico"),CONCATENATE("R6C",'Mapa final'!$O$41),"")</f>
        <v/>
      </c>
      <c r="AJ51" s="55" t="str">
        <f>IF(AND('Mapa final'!$Y$42="Muy Baja",'Mapa final'!$AA$42="Catastrófico"),CONCATENATE("R6C",'Mapa final'!$O$42),"")</f>
        <v/>
      </c>
      <c r="AK51" s="55" t="str">
        <f>IF(AND('Mapa final'!$Y$43="Muy Baja",'Mapa final'!$AA$43="Catastrófico"),CONCATENATE("R6C",'Mapa final'!$O$43),"")</f>
        <v/>
      </c>
      <c r="AL51" s="55" t="str">
        <f>IF(AND('Mapa final'!$Y$44="Muy Baja",'Mapa final'!$AA$44="Catastrófico"),CONCATENATE("R6C",'Mapa final'!$O$44),"")</f>
        <v/>
      </c>
      <c r="AM51" s="56" t="str">
        <f>IF(AND('Mapa final'!$Y$45="Muy Baja",'Mapa final'!$AA$45="Catastrófico"),CONCATENATE("R6C",'Mapa final'!$O$45),"")</f>
        <v/>
      </c>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row>
    <row r="52" spans="1:80" ht="15" customHeight="1" x14ac:dyDescent="0.25">
      <c r="A52" s="82"/>
      <c r="B52" s="338"/>
      <c r="C52" s="338"/>
      <c r="D52" s="339"/>
      <c r="E52" s="379"/>
      <c r="F52" s="380"/>
      <c r="G52" s="380"/>
      <c r="H52" s="380"/>
      <c r="I52" s="381"/>
      <c r="J52" s="75" t="str">
        <f>IF(AND('Mapa final'!$Y$46="Muy Baja",'Mapa final'!$AA$46="Leve"),CONCATENATE("R7C",'Mapa final'!$O$46),"")</f>
        <v/>
      </c>
      <c r="K52" s="76" t="str">
        <f>IF(AND('Mapa final'!$Y$47="Muy Baja",'Mapa final'!$AA$47="Leve"),CONCATENATE("R7C",'Mapa final'!$O$47),"")</f>
        <v/>
      </c>
      <c r="L52" s="76" t="str">
        <f>IF(AND('Mapa final'!$Y$48="Muy Baja",'Mapa final'!$AA$48="Leve"),CONCATENATE("R7C",'Mapa final'!$O$48),"")</f>
        <v/>
      </c>
      <c r="M52" s="76" t="str">
        <f>IF(AND('Mapa final'!$Y$49="Muy Baja",'Mapa final'!$AA$49="Leve"),CONCATENATE("R7C",'Mapa final'!$O$49),"")</f>
        <v/>
      </c>
      <c r="N52" s="76" t="str">
        <f>IF(AND('Mapa final'!$Y$50="Muy Baja",'Mapa final'!$AA$50="Leve"),CONCATENATE("R7C",'Mapa final'!$O$50),"")</f>
        <v/>
      </c>
      <c r="O52" s="77" t="str">
        <f>IF(AND('Mapa final'!$Y$51="Muy Baja",'Mapa final'!$AA$51="Leve"),CONCATENATE("R7C",'Mapa final'!$O$51),"")</f>
        <v/>
      </c>
      <c r="P52" s="75" t="str">
        <f>IF(AND('Mapa final'!$Y$46="Muy Baja",'Mapa final'!$AA$46="Menor"),CONCATENATE("R7C",'Mapa final'!$O$46),"")</f>
        <v/>
      </c>
      <c r="Q52" s="76" t="str">
        <f>IF(AND('Mapa final'!$Y$47="Muy Baja",'Mapa final'!$AA$47="Menor"),CONCATENATE("R7C",'Mapa final'!$O$47),"")</f>
        <v/>
      </c>
      <c r="R52" s="76" t="str">
        <f>IF(AND('Mapa final'!$Y$48="Muy Baja",'Mapa final'!$AA$48="Menor"),CONCATENATE("R7C",'Mapa final'!$O$48),"")</f>
        <v/>
      </c>
      <c r="S52" s="76" t="str">
        <f>IF(AND('Mapa final'!$Y$49="Muy Baja",'Mapa final'!$AA$49="Menor"),CONCATENATE("R7C",'Mapa final'!$O$49),"")</f>
        <v/>
      </c>
      <c r="T52" s="76" t="str">
        <f>IF(AND('Mapa final'!$Y$50="Muy Baja",'Mapa final'!$AA$50="Menor"),CONCATENATE("R7C",'Mapa final'!$O$50),"")</f>
        <v/>
      </c>
      <c r="U52" s="77" t="str">
        <f>IF(AND('Mapa final'!$Y$51="Muy Baja",'Mapa final'!$AA$51="Menor"),CONCATENATE("R7C",'Mapa final'!$O$51),"")</f>
        <v/>
      </c>
      <c r="V52" s="66" t="str">
        <f>IF(AND('Mapa final'!$Y$46="Muy Baja",'Mapa final'!$AA$46="Moderado"),CONCATENATE("R7C",'Mapa final'!$O$46),"")</f>
        <v/>
      </c>
      <c r="W52" s="67" t="str">
        <f>IF(AND('Mapa final'!$Y$47="Muy Baja",'Mapa final'!$AA$47="Moderado"),CONCATENATE("R7C",'Mapa final'!$O$47),"")</f>
        <v/>
      </c>
      <c r="X52" s="67" t="str">
        <f>IF(AND('Mapa final'!$Y$48="Muy Baja",'Mapa final'!$AA$48="Moderado"),CONCATENATE("R7C",'Mapa final'!$O$48),"")</f>
        <v/>
      </c>
      <c r="Y52" s="67" t="str">
        <f>IF(AND('Mapa final'!$Y$49="Muy Baja",'Mapa final'!$AA$49="Moderado"),CONCATENATE("R7C",'Mapa final'!$O$49),"")</f>
        <v/>
      </c>
      <c r="Z52" s="67" t="str">
        <f>IF(AND('Mapa final'!$Y$50="Muy Baja",'Mapa final'!$AA$50="Moderado"),CONCATENATE("R7C",'Mapa final'!$O$50),"")</f>
        <v/>
      </c>
      <c r="AA52" s="68" t="str">
        <f>IF(AND('Mapa final'!$Y$51="Muy Baja",'Mapa final'!$AA$51="Moderado"),CONCATENATE("R7C",'Mapa final'!$O$51),"")</f>
        <v/>
      </c>
      <c r="AB52" s="51" t="str">
        <f>IF(AND('Mapa final'!$Y$46="Muy Baja",'Mapa final'!$AA$46="Mayor"),CONCATENATE("R7C",'Mapa final'!$O$46),"")</f>
        <v/>
      </c>
      <c r="AC52" s="52" t="str">
        <f>IF(AND('Mapa final'!$Y$47="Muy Baja",'Mapa final'!$AA$47="Mayor"),CONCATENATE("R7C",'Mapa final'!$O$47),"")</f>
        <v/>
      </c>
      <c r="AD52" s="52" t="str">
        <f>IF(AND('Mapa final'!$Y$48="Muy Baja",'Mapa final'!$AA$48="Mayor"),CONCATENATE("R7C",'Mapa final'!$O$48),"")</f>
        <v/>
      </c>
      <c r="AE52" s="52" t="str">
        <f>IF(AND('Mapa final'!$Y$49="Muy Baja",'Mapa final'!$AA$49="Mayor"),CONCATENATE("R7C",'Mapa final'!$O$49),"")</f>
        <v/>
      </c>
      <c r="AF52" s="52" t="str">
        <f>IF(AND('Mapa final'!$Y$50="Muy Baja",'Mapa final'!$AA$50="Mayor"),CONCATENATE("R7C",'Mapa final'!$O$50),"")</f>
        <v/>
      </c>
      <c r="AG52" s="53" t="str">
        <f>IF(AND('Mapa final'!$Y$51="Muy Baja",'Mapa final'!$AA$51="Mayor"),CONCATENATE("R7C",'Mapa final'!$O$51),"")</f>
        <v/>
      </c>
      <c r="AH52" s="54" t="str">
        <f>IF(AND('Mapa final'!$Y$46="Muy Baja",'Mapa final'!$AA$46="Catastrófico"),CONCATENATE("R7C",'Mapa final'!$O$46),"")</f>
        <v/>
      </c>
      <c r="AI52" s="55" t="str">
        <f>IF(AND('Mapa final'!$Y$47="Muy Baja",'Mapa final'!$AA$47="Catastrófico"),CONCATENATE("R7C",'Mapa final'!$O$47),"")</f>
        <v/>
      </c>
      <c r="AJ52" s="55" t="str">
        <f>IF(AND('Mapa final'!$Y$48="Muy Baja",'Mapa final'!$AA$48="Catastrófico"),CONCATENATE("R7C",'Mapa final'!$O$48),"")</f>
        <v/>
      </c>
      <c r="AK52" s="55" t="str">
        <f>IF(AND('Mapa final'!$Y$49="Muy Baja",'Mapa final'!$AA$49="Catastrófico"),CONCATENATE("R7C",'Mapa final'!$O$49),"")</f>
        <v/>
      </c>
      <c r="AL52" s="55" t="str">
        <f>IF(AND('Mapa final'!$Y$50="Muy Baja",'Mapa final'!$AA$50="Catastrófico"),CONCATENATE("R7C",'Mapa final'!$O$50),"")</f>
        <v/>
      </c>
      <c r="AM52" s="56" t="str">
        <f>IF(AND('Mapa final'!$Y$51="Muy Baja",'Mapa final'!$AA$51="Catastrófico"),CONCATENATE("R7C",'Mapa final'!$O$51),"")</f>
        <v/>
      </c>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row>
    <row r="53" spans="1:80" ht="15" customHeight="1" x14ac:dyDescent="0.25">
      <c r="A53" s="82"/>
      <c r="B53" s="338"/>
      <c r="C53" s="338"/>
      <c r="D53" s="339"/>
      <c r="E53" s="379"/>
      <c r="F53" s="380"/>
      <c r="G53" s="380"/>
      <c r="H53" s="380"/>
      <c r="I53" s="381"/>
      <c r="J53" s="75" t="str">
        <f>IF(AND('Mapa final'!$Y$52="Muy Baja",'Mapa final'!$AA$52="Leve"),CONCATENATE("R8C",'Mapa final'!$O$52),"")</f>
        <v/>
      </c>
      <c r="K53" s="76" t="str">
        <f>IF(AND('Mapa final'!$Y$53="Muy Baja",'Mapa final'!$AA$53="Leve"),CONCATENATE("R8C",'Mapa final'!$O$53),"")</f>
        <v/>
      </c>
      <c r="L53" s="76" t="str">
        <f>IF(AND('Mapa final'!$Y$54="Muy Baja",'Mapa final'!$AA$54="Leve"),CONCATENATE("R8C",'Mapa final'!$O$54),"")</f>
        <v/>
      </c>
      <c r="M53" s="76" t="str">
        <f>IF(AND('Mapa final'!$Y$55="Muy Baja",'Mapa final'!$AA$55="Leve"),CONCATENATE("R8C",'Mapa final'!$O$55),"")</f>
        <v/>
      </c>
      <c r="N53" s="76" t="str">
        <f>IF(AND('Mapa final'!$Y$56="Muy Baja",'Mapa final'!$AA$56="Leve"),CONCATENATE("R8C",'Mapa final'!$O$56),"")</f>
        <v/>
      </c>
      <c r="O53" s="77" t="str">
        <f>IF(AND('Mapa final'!$Y$57="Muy Baja",'Mapa final'!$AA$57="Leve"),CONCATENATE("R8C",'Mapa final'!$O$57),"")</f>
        <v/>
      </c>
      <c r="P53" s="75" t="str">
        <f>IF(AND('Mapa final'!$Y$52="Muy Baja",'Mapa final'!$AA$52="Menor"),CONCATENATE("R8C",'Mapa final'!$O$52),"")</f>
        <v/>
      </c>
      <c r="Q53" s="76" t="str">
        <f>IF(AND('Mapa final'!$Y$53="Muy Baja",'Mapa final'!$AA$53="Menor"),CONCATENATE("R8C",'Mapa final'!$O$53),"")</f>
        <v/>
      </c>
      <c r="R53" s="76" t="str">
        <f>IF(AND('Mapa final'!$Y$54="Muy Baja",'Mapa final'!$AA$54="Menor"),CONCATENATE("R8C",'Mapa final'!$O$54),"")</f>
        <v/>
      </c>
      <c r="S53" s="76" t="str">
        <f>IF(AND('Mapa final'!$Y$55="Muy Baja",'Mapa final'!$AA$55="Menor"),CONCATENATE("R8C",'Mapa final'!$O$55),"")</f>
        <v/>
      </c>
      <c r="T53" s="76" t="str">
        <f>IF(AND('Mapa final'!$Y$56="Muy Baja",'Mapa final'!$AA$56="Menor"),CONCATENATE("R8C",'Mapa final'!$O$56),"")</f>
        <v/>
      </c>
      <c r="U53" s="77" t="str">
        <f>IF(AND('Mapa final'!$Y$57="Muy Baja",'Mapa final'!$AA$57="Menor"),CONCATENATE("R8C",'Mapa final'!$O$57),"")</f>
        <v/>
      </c>
      <c r="V53" s="66" t="str">
        <f>IF(AND('Mapa final'!$Y$52="Muy Baja",'Mapa final'!$AA$52="Moderado"),CONCATENATE("R8C",'Mapa final'!$O$52),"")</f>
        <v/>
      </c>
      <c r="W53" s="67" t="str">
        <f>IF(AND('Mapa final'!$Y$53="Muy Baja",'Mapa final'!$AA$53="Moderado"),CONCATENATE("R8C",'Mapa final'!$O$53),"")</f>
        <v/>
      </c>
      <c r="X53" s="67" t="str">
        <f>IF(AND('Mapa final'!$Y$54="Muy Baja",'Mapa final'!$AA$54="Moderado"),CONCATENATE("R8C",'Mapa final'!$O$54),"")</f>
        <v/>
      </c>
      <c r="Y53" s="67" t="str">
        <f>IF(AND('Mapa final'!$Y$55="Muy Baja",'Mapa final'!$AA$55="Moderado"),CONCATENATE("R8C",'Mapa final'!$O$55),"")</f>
        <v/>
      </c>
      <c r="Z53" s="67" t="str">
        <f>IF(AND('Mapa final'!$Y$56="Muy Baja",'Mapa final'!$AA$56="Moderado"),CONCATENATE("R8C",'Mapa final'!$O$56),"")</f>
        <v/>
      </c>
      <c r="AA53" s="68" t="str">
        <f>IF(AND('Mapa final'!$Y$57="Muy Baja",'Mapa final'!$AA$57="Moderado"),CONCATENATE("R8C",'Mapa final'!$O$57),"")</f>
        <v/>
      </c>
      <c r="AB53" s="51" t="str">
        <f>IF(AND('Mapa final'!$Y$52="Muy Baja",'Mapa final'!$AA$52="Mayor"),CONCATENATE("R8C",'Mapa final'!$O$52),"")</f>
        <v/>
      </c>
      <c r="AC53" s="52" t="str">
        <f>IF(AND('Mapa final'!$Y$53="Muy Baja",'Mapa final'!$AA$53="Mayor"),CONCATENATE("R8C",'Mapa final'!$O$53),"")</f>
        <v/>
      </c>
      <c r="AD53" s="52" t="str">
        <f>IF(AND('Mapa final'!$Y$54="Muy Baja",'Mapa final'!$AA$54="Mayor"),CONCATENATE("R8C",'Mapa final'!$O$54),"")</f>
        <v/>
      </c>
      <c r="AE53" s="52" t="str">
        <f>IF(AND('Mapa final'!$Y$55="Muy Baja",'Mapa final'!$AA$55="Mayor"),CONCATENATE("R8C",'Mapa final'!$O$55),"")</f>
        <v/>
      </c>
      <c r="AF53" s="52" t="str">
        <f>IF(AND('Mapa final'!$Y$56="Muy Baja",'Mapa final'!$AA$56="Mayor"),CONCATENATE("R8C",'Mapa final'!$O$56),"")</f>
        <v/>
      </c>
      <c r="AG53" s="53" t="str">
        <f>IF(AND('Mapa final'!$Y$57="Muy Baja",'Mapa final'!$AA$57="Mayor"),CONCATENATE("R8C",'Mapa final'!$O$57),"")</f>
        <v/>
      </c>
      <c r="AH53" s="54" t="str">
        <f>IF(AND('Mapa final'!$Y$52="Muy Baja",'Mapa final'!$AA$52="Catastrófico"),CONCATENATE("R8C",'Mapa final'!$O$52),"")</f>
        <v/>
      </c>
      <c r="AI53" s="55" t="str">
        <f>IF(AND('Mapa final'!$Y$53="Muy Baja",'Mapa final'!$AA$53="Catastrófico"),CONCATENATE("R8C",'Mapa final'!$O$53),"")</f>
        <v/>
      </c>
      <c r="AJ53" s="55" t="str">
        <f>IF(AND('Mapa final'!$Y$54="Muy Baja",'Mapa final'!$AA$54="Catastrófico"),CONCATENATE("R8C",'Mapa final'!$O$54),"")</f>
        <v/>
      </c>
      <c r="AK53" s="55" t="str">
        <f>IF(AND('Mapa final'!$Y$55="Muy Baja",'Mapa final'!$AA$55="Catastrófico"),CONCATENATE("R8C",'Mapa final'!$O$55),"")</f>
        <v/>
      </c>
      <c r="AL53" s="55" t="str">
        <f>IF(AND('Mapa final'!$Y$56="Muy Baja",'Mapa final'!$AA$56="Catastrófico"),CONCATENATE("R8C",'Mapa final'!$O$56),"")</f>
        <v/>
      </c>
      <c r="AM53" s="56" t="str">
        <f>IF(AND('Mapa final'!$Y$57="Muy Baja",'Mapa final'!$AA$57="Catastrófico"),CONCATENATE("R8C",'Mapa final'!$O$57),"")</f>
        <v/>
      </c>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row>
    <row r="54" spans="1:80" ht="15" customHeight="1" x14ac:dyDescent="0.25">
      <c r="A54" s="82"/>
      <c r="B54" s="338"/>
      <c r="C54" s="338"/>
      <c r="D54" s="339"/>
      <c r="E54" s="379"/>
      <c r="F54" s="380"/>
      <c r="G54" s="380"/>
      <c r="H54" s="380"/>
      <c r="I54" s="381"/>
      <c r="J54" s="75" t="str">
        <f>IF(AND('Mapa final'!$Y$58="Muy Baja",'Mapa final'!$AA$58="Leve"),CONCATENATE("R9C",'Mapa final'!$O$58),"")</f>
        <v/>
      </c>
      <c r="K54" s="76" t="str">
        <f>IF(AND('Mapa final'!$Y$59="Muy Baja",'Mapa final'!$AA$59="Leve"),CONCATENATE("R9C",'Mapa final'!$O$59),"")</f>
        <v/>
      </c>
      <c r="L54" s="76" t="str">
        <f>IF(AND('Mapa final'!$Y$60="Muy Baja",'Mapa final'!$AA$60="Leve"),CONCATENATE("R9C",'Mapa final'!$O$60),"")</f>
        <v/>
      </c>
      <c r="M54" s="76" t="str">
        <f>IF(AND('Mapa final'!$Y$61="Muy Baja",'Mapa final'!$AA$61="Leve"),CONCATENATE("R9C",'Mapa final'!$O$61),"")</f>
        <v/>
      </c>
      <c r="N54" s="76" t="str">
        <f>IF(AND('Mapa final'!$Y$62="Muy Baja",'Mapa final'!$AA$62="Leve"),CONCATENATE("R9C",'Mapa final'!$O$62),"")</f>
        <v/>
      </c>
      <c r="O54" s="77" t="str">
        <f>IF(AND('Mapa final'!$Y$63="Muy Baja",'Mapa final'!$AA$63="Leve"),CONCATENATE("R9C",'Mapa final'!$O$63),"")</f>
        <v/>
      </c>
      <c r="P54" s="75" t="str">
        <f>IF(AND('Mapa final'!$Y$58="Muy Baja",'Mapa final'!$AA$58="Menor"),CONCATENATE("R9C",'Mapa final'!$O$58),"")</f>
        <v/>
      </c>
      <c r="Q54" s="76" t="str">
        <f>IF(AND('Mapa final'!$Y$59="Muy Baja",'Mapa final'!$AA$59="Menor"),CONCATENATE("R9C",'Mapa final'!$O$59),"")</f>
        <v/>
      </c>
      <c r="R54" s="76" t="str">
        <f>IF(AND('Mapa final'!$Y$60="Muy Baja",'Mapa final'!$AA$60="Menor"),CONCATENATE("R9C",'Mapa final'!$O$60),"")</f>
        <v/>
      </c>
      <c r="S54" s="76" t="str">
        <f>IF(AND('Mapa final'!$Y$61="Muy Baja",'Mapa final'!$AA$61="Menor"),CONCATENATE("R9C",'Mapa final'!$O$61),"")</f>
        <v/>
      </c>
      <c r="T54" s="76" t="str">
        <f>IF(AND('Mapa final'!$Y$62="Muy Baja",'Mapa final'!$AA$62="Menor"),CONCATENATE("R9C",'Mapa final'!$O$62),"")</f>
        <v/>
      </c>
      <c r="U54" s="77" t="str">
        <f>IF(AND('Mapa final'!$Y$63="Muy Baja",'Mapa final'!$AA$63="Menor"),CONCATENATE("R9C",'Mapa final'!$O$63),"")</f>
        <v/>
      </c>
      <c r="V54" s="66" t="str">
        <f>IF(AND('Mapa final'!$Y$58="Muy Baja",'Mapa final'!$AA$58="Moderado"),CONCATENATE("R9C",'Mapa final'!$O$58),"")</f>
        <v/>
      </c>
      <c r="W54" s="67" t="str">
        <f>IF(AND('Mapa final'!$Y$59="Muy Baja",'Mapa final'!$AA$59="Moderado"),CONCATENATE("R9C",'Mapa final'!$O$59),"")</f>
        <v/>
      </c>
      <c r="X54" s="67" t="str">
        <f>IF(AND('Mapa final'!$Y$60="Muy Baja",'Mapa final'!$AA$60="Moderado"),CONCATENATE("R9C",'Mapa final'!$O$60),"")</f>
        <v/>
      </c>
      <c r="Y54" s="67" t="str">
        <f>IF(AND('Mapa final'!$Y$61="Muy Baja",'Mapa final'!$AA$61="Moderado"),CONCATENATE("R9C",'Mapa final'!$O$61),"")</f>
        <v/>
      </c>
      <c r="Z54" s="67" t="str">
        <f>IF(AND('Mapa final'!$Y$62="Muy Baja",'Mapa final'!$AA$62="Moderado"),CONCATENATE("R9C",'Mapa final'!$O$62),"")</f>
        <v/>
      </c>
      <c r="AA54" s="68" t="str">
        <f>IF(AND('Mapa final'!$Y$63="Muy Baja",'Mapa final'!$AA$63="Moderado"),CONCATENATE("R9C",'Mapa final'!$O$63),"")</f>
        <v/>
      </c>
      <c r="AB54" s="51" t="str">
        <f>IF(AND('Mapa final'!$Y$58="Muy Baja",'Mapa final'!$AA$58="Mayor"),CONCATENATE("R9C",'Mapa final'!$O$58),"")</f>
        <v/>
      </c>
      <c r="AC54" s="52" t="str">
        <f>IF(AND('Mapa final'!$Y$59="Muy Baja",'Mapa final'!$AA$59="Mayor"),CONCATENATE("R9C",'Mapa final'!$O$59),"")</f>
        <v/>
      </c>
      <c r="AD54" s="52" t="str">
        <f>IF(AND('Mapa final'!$Y$60="Muy Baja",'Mapa final'!$AA$60="Mayor"),CONCATENATE("R9C",'Mapa final'!$O$60),"")</f>
        <v/>
      </c>
      <c r="AE54" s="52" t="str">
        <f>IF(AND('Mapa final'!$Y$61="Muy Baja",'Mapa final'!$AA$61="Mayor"),CONCATENATE("R9C",'Mapa final'!$O$61),"")</f>
        <v/>
      </c>
      <c r="AF54" s="52" t="str">
        <f>IF(AND('Mapa final'!$Y$62="Muy Baja",'Mapa final'!$AA$62="Mayor"),CONCATENATE("R9C",'Mapa final'!$O$62),"")</f>
        <v/>
      </c>
      <c r="AG54" s="53" t="str">
        <f>IF(AND('Mapa final'!$Y$63="Muy Baja",'Mapa final'!$AA$63="Mayor"),CONCATENATE("R9C",'Mapa final'!$O$63),"")</f>
        <v/>
      </c>
      <c r="AH54" s="54" t="str">
        <f>IF(AND('Mapa final'!$Y$58="Muy Baja",'Mapa final'!$AA$58="Catastrófico"),CONCATENATE("R9C",'Mapa final'!$O$58),"")</f>
        <v/>
      </c>
      <c r="AI54" s="55" t="str">
        <f>IF(AND('Mapa final'!$Y$59="Muy Baja",'Mapa final'!$AA$59="Catastrófico"),CONCATENATE("R9C",'Mapa final'!$O$59),"")</f>
        <v/>
      </c>
      <c r="AJ54" s="55" t="str">
        <f>IF(AND('Mapa final'!$Y$60="Muy Baja",'Mapa final'!$AA$60="Catastrófico"),CONCATENATE("R9C",'Mapa final'!$O$60),"")</f>
        <v/>
      </c>
      <c r="AK54" s="55" t="str">
        <f>IF(AND('Mapa final'!$Y$61="Muy Baja",'Mapa final'!$AA$61="Catastrófico"),CONCATENATE("R9C",'Mapa final'!$O$61),"")</f>
        <v/>
      </c>
      <c r="AL54" s="55" t="str">
        <f>IF(AND('Mapa final'!$Y$62="Muy Baja",'Mapa final'!$AA$62="Catastrófico"),CONCATENATE("R9C",'Mapa final'!$O$62),"")</f>
        <v/>
      </c>
      <c r="AM54" s="56" t="str">
        <f>IF(AND('Mapa final'!$Y$63="Muy Baja",'Mapa final'!$AA$63="Catastrófico"),CONCATENATE("R9C",'Mapa final'!$O$63),"")</f>
        <v/>
      </c>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row>
    <row r="55" spans="1:80" ht="15.75" customHeight="1" thickBot="1" x14ac:dyDescent="0.3">
      <c r="A55" s="82"/>
      <c r="B55" s="338"/>
      <c r="C55" s="338"/>
      <c r="D55" s="339"/>
      <c r="E55" s="382"/>
      <c r="F55" s="383"/>
      <c r="G55" s="383"/>
      <c r="H55" s="383"/>
      <c r="I55" s="384"/>
      <c r="J55" s="78" t="str">
        <f>IF(AND('Mapa final'!$Y$64="Muy Baja",'Mapa final'!$AA$64="Leve"),CONCATENATE("R10C",'Mapa final'!$O$64),"")</f>
        <v/>
      </c>
      <c r="K55" s="79" t="str">
        <f>IF(AND('Mapa final'!$Y$65="Muy Baja",'Mapa final'!$AA$65="Leve"),CONCATENATE("R10C",'Mapa final'!$O$65),"")</f>
        <v/>
      </c>
      <c r="L55" s="79" t="str">
        <f>IF(AND('Mapa final'!$Y$66="Muy Baja",'Mapa final'!$AA$66="Leve"),CONCATENATE("R10C",'Mapa final'!$O$66),"")</f>
        <v/>
      </c>
      <c r="M55" s="79" t="str">
        <f>IF(AND('Mapa final'!$Y$67="Muy Baja",'Mapa final'!$AA$67="Leve"),CONCATENATE("R10C",'Mapa final'!$O$67),"")</f>
        <v/>
      </c>
      <c r="N55" s="79" t="str">
        <f>IF(AND('Mapa final'!$Y$68="Muy Baja",'Mapa final'!$AA$68="Leve"),CONCATENATE("R10C",'Mapa final'!$O$68),"")</f>
        <v/>
      </c>
      <c r="O55" s="80" t="str">
        <f>IF(AND('Mapa final'!$Y$69="Muy Baja",'Mapa final'!$AA$69="Leve"),CONCATENATE("R10C",'Mapa final'!$O$69),"")</f>
        <v/>
      </c>
      <c r="P55" s="78" t="str">
        <f>IF(AND('Mapa final'!$Y$64="Muy Baja",'Mapa final'!$AA$64="Menor"),CONCATENATE("R10C",'Mapa final'!$O$64),"")</f>
        <v/>
      </c>
      <c r="Q55" s="79" t="str">
        <f>IF(AND('Mapa final'!$Y$65="Muy Baja",'Mapa final'!$AA$65="Menor"),CONCATENATE("R10C",'Mapa final'!$O$65),"")</f>
        <v/>
      </c>
      <c r="R55" s="79" t="str">
        <f>IF(AND('Mapa final'!$Y$66="Muy Baja",'Mapa final'!$AA$66="Menor"),CONCATENATE("R10C",'Mapa final'!$O$66),"")</f>
        <v/>
      </c>
      <c r="S55" s="79" t="str">
        <f>IF(AND('Mapa final'!$Y$67="Muy Baja",'Mapa final'!$AA$67="Menor"),CONCATENATE("R10C",'Mapa final'!$O$67),"")</f>
        <v/>
      </c>
      <c r="T55" s="79" t="str">
        <f>IF(AND('Mapa final'!$Y$68="Muy Baja",'Mapa final'!$AA$68="Menor"),CONCATENATE("R10C",'Mapa final'!$O$68),"")</f>
        <v/>
      </c>
      <c r="U55" s="80" t="str">
        <f>IF(AND('Mapa final'!$Y$69="Muy Baja",'Mapa final'!$AA$69="Menor"),CONCATENATE("R10C",'Mapa final'!$O$69),"")</f>
        <v/>
      </c>
      <c r="V55" s="69" t="str">
        <f>IF(AND('Mapa final'!$Y$64="Muy Baja",'Mapa final'!$AA$64="Moderado"),CONCATENATE("R10C",'Mapa final'!$O$64),"")</f>
        <v/>
      </c>
      <c r="W55" s="70" t="str">
        <f>IF(AND('Mapa final'!$Y$65="Muy Baja",'Mapa final'!$AA$65="Moderado"),CONCATENATE("R10C",'Mapa final'!$O$65),"")</f>
        <v/>
      </c>
      <c r="X55" s="70" t="str">
        <f>IF(AND('Mapa final'!$Y$66="Muy Baja",'Mapa final'!$AA$66="Moderado"),CONCATENATE("R10C",'Mapa final'!$O$66),"")</f>
        <v/>
      </c>
      <c r="Y55" s="70" t="str">
        <f>IF(AND('Mapa final'!$Y$67="Muy Baja",'Mapa final'!$AA$67="Moderado"),CONCATENATE("R10C",'Mapa final'!$O$67),"")</f>
        <v/>
      </c>
      <c r="Z55" s="70" t="str">
        <f>IF(AND('Mapa final'!$Y$68="Muy Baja",'Mapa final'!$AA$68="Moderado"),CONCATENATE("R10C",'Mapa final'!$O$68),"")</f>
        <v/>
      </c>
      <c r="AA55" s="71" t="str">
        <f>IF(AND('Mapa final'!$Y$69="Muy Baja",'Mapa final'!$AA$69="Moderado"),CONCATENATE("R10C",'Mapa final'!$O$69),"")</f>
        <v/>
      </c>
      <c r="AB55" s="57" t="str">
        <f>IF(AND('Mapa final'!$Y$64="Muy Baja",'Mapa final'!$AA$64="Mayor"),CONCATENATE("R10C",'Mapa final'!$O$64),"")</f>
        <v/>
      </c>
      <c r="AC55" s="58" t="str">
        <f>IF(AND('Mapa final'!$Y$65="Muy Baja",'Mapa final'!$AA$65="Mayor"),CONCATENATE("R10C",'Mapa final'!$O$65),"")</f>
        <v/>
      </c>
      <c r="AD55" s="58" t="str">
        <f>IF(AND('Mapa final'!$Y$66="Muy Baja",'Mapa final'!$AA$66="Mayor"),CONCATENATE("R10C",'Mapa final'!$O$66),"")</f>
        <v/>
      </c>
      <c r="AE55" s="58" t="str">
        <f>IF(AND('Mapa final'!$Y$67="Muy Baja",'Mapa final'!$AA$67="Mayor"),CONCATENATE("R10C",'Mapa final'!$O$67),"")</f>
        <v/>
      </c>
      <c r="AF55" s="58" t="str">
        <f>IF(AND('Mapa final'!$Y$68="Muy Baja",'Mapa final'!$AA$68="Mayor"),CONCATENATE("R10C",'Mapa final'!$O$68),"")</f>
        <v/>
      </c>
      <c r="AG55" s="59" t="str">
        <f>IF(AND('Mapa final'!$Y$69="Muy Baja",'Mapa final'!$AA$69="Mayor"),CONCATENATE("R10C",'Mapa final'!$O$69),"")</f>
        <v/>
      </c>
      <c r="AH55" s="60" t="str">
        <f>IF(AND('Mapa final'!$Y$64="Muy Baja",'Mapa final'!$AA$64="Catastrófico"),CONCATENATE("R10C",'Mapa final'!$O$64),"")</f>
        <v/>
      </c>
      <c r="AI55" s="61" t="str">
        <f>IF(AND('Mapa final'!$Y$65="Muy Baja",'Mapa final'!$AA$65="Catastrófico"),CONCATENATE("R10C",'Mapa final'!$O$65),"")</f>
        <v/>
      </c>
      <c r="AJ55" s="61" t="str">
        <f>IF(AND('Mapa final'!$Y$66="Muy Baja",'Mapa final'!$AA$66="Catastrófico"),CONCATENATE("R10C",'Mapa final'!$O$66),"")</f>
        <v/>
      </c>
      <c r="AK55" s="61" t="str">
        <f>IF(AND('Mapa final'!$Y$67="Muy Baja",'Mapa final'!$AA$67="Catastrófico"),CONCATENATE("R10C",'Mapa final'!$O$67),"")</f>
        <v/>
      </c>
      <c r="AL55" s="61" t="str">
        <f>IF(AND('Mapa final'!$Y$68="Muy Baja",'Mapa final'!$AA$68="Catastrófico"),CONCATENATE("R10C",'Mapa final'!$O$68),"")</f>
        <v/>
      </c>
      <c r="AM55" s="62" t="str">
        <f>IF(AND('Mapa final'!$Y$69="Muy Baja",'Mapa final'!$AA$69="Catastrófico"),CONCATENATE("R10C",'Mapa final'!$O$69),"")</f>
        <v/>
      </c>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row>
    <row r="56" spans="1:80" x14ac:dyDescent="0.25">
      <c r="A56" s="82"/>
      <c r="B56" s="82"/>
      <c r="C56" s="82"/>
      <c r="D56" s="82"/>
      <c r="E56" s="82"/>
      <c r="F56" s="82"/>
      <c r="G56" s="82"/>
      <c r="H56" s="82"/>
      <c r="I56" s="82"/>
      <c r="J56" s="376" t="s">
        <v>111</v>
      </c>
      <c r="K56" s="377"/>
      <c r="L56" s="377"/>
      <c r="M56" s="377"/>
      <c r="N56" s="377"/>
      <c r="O56" s="378"/>
      <c r="P56" s="376" t="s">
        <v>110</v>
      </c>
      <c r="Q56" s="377"/>
      <c r="R56" s="377"/>
      <c r="S56" s="377"/>
      <c r="T56" s="377"/>
      <c r="U56" s="378"/>
      <c r="V56" s="376" t="s">
        <v>109</v>
      </c>
      <c r="W56" s="377"/>
      <c r="X56" s="377"/>
      <c r="Y56" s="377"/>
      <c r="Z56" s="377"/>
      <c r="AA56" s="378"/>
      <c r="AB56" s="376" t="s">
        <v>108</v>
      </c>
      <c r="AC56" s="385"/>
      <c r="AD56" s="377"/>
      <c r="AE56" s="377"/>
      <c r="AF56" s="377"/>
      <c r="AG56" s="378"/>
      <c r="AH56" s="376" t="s">
        <v>107</v>
      </c>
      <c r="AI56" s="377"/>
      <c r="AJ56" s="377"/>
      <c r="AK56" s="377"/>
      <c r="AL56" s="377"/>
      <c r="AM56" s="378"/>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row>
    <row r="57" spans="1:80" x14ac:dyDescent="0.25">
      <c r="A57" s="82"/>
      <c r="B57" s="82"/>
      <c r="C57" s="82"/>
      <c r="D57" s="82"/>
      <c r="E57" s="82"/>
      <c r="F57" s="82"/>
      <c r="G57" s="82"/>
      <c r="H57" s="82"/>
      <c r="I57" s="82"/>
      <c r="J57" s="379"/>
      <c r="K57" s="380"/>
      <c r="L57" s="380"/>
      <c r="M57" s="380"/>
      <c r="N57" s="380"/>
      <c r="O57" s="381"/>
      <c r="P57" s="379"/>
      <c r="Q57" s="380"/>
      <c r="R57" s="380"/>
      <c r="S57" s="380"/>
      <c r="T57" s="380"/>
      <c r="U57" s="381"/>
      <c r="V57" s="379"/>
      <c r="W57" s="380"/>
      <c r="X57" s="380"/>
      <c r="Y57" s="380"/>
      <c r="Z57" s="380"/>
      <c r="AA57" s="381"/>
      <c r="AB57" s="379"/>
      <c r="AC57" s="380"/>
      <c r="AD57" s="380"/>
      <c r="AE57" s="380"/>
      <c r="AF57" s="380"/>
      <c r="AG57" s="381"/>
      <c r="AH57" s="379"/>
      <c r="AI57" s="380"/>
      <c r="AJ57" s="380"/>
      <c r="AK57" s="380"/>
      <c r="AL57" s="380"/>
      <c r="AM57" s="381"/>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row>
    <row r="58" spans="1:80" x14ac:dyDescent="0.25">
      <c r="A58" s="82"/>
      <c r="B58" s="82"/>
      <c r="C58" s="82"/>
      <c r="D58" s="82"/>
      <c r="E58" s="82"/>
      <c r="F58" s="82"/>
      <c r="G58" s="82"/>
      <c r="H58" s="82"/>
      <c r="I58" s="82"/>
      <c r="J58" s="379"/>
      <c r="K58" s="380"/>
      <c r="L58" s="380"/>
      <c r="M58" s="380"/>
      <c r="N58" s="380"/>
      <c r="O58" s="381"/>
      <c r="P58" s="379"/>
      <c r="Q58" s="380"/>
      <c r="R58" s="380"/>
      <c r="S58" s="380"/>
      <c r="T58" s="380"/>
      <c r="U58" s="381"/>
      <c r="V58" s="379"/>
      <c r="W58" s="380"/>
      <c r="X58" s="380"/>
      <c r="Y58" s="380"/>
      <c r="Z58" s="380"/>
      <c r="AA58" s="381"/>
      <c r="AB58" s="379"/>
      <c r="AC58" s="380"/>
      <c r="AD58" s="380"/>
      <c r="AE58" s="380"/>
      <c r="AF58" s="380"/>
      <c r="AG58" s="381"/>
      <c r="AH58" s="379"/>
      <c r="AI58" s="380"/>
      <c r="AJ58" s="380"/>
      <c r="AK58" s="380"/>
      <c r="AL58" s="380"/>
      <c r="AM58" s="381"/>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row>
    <row r="59" spans="1:80" x14ac:dyDescent="0.25">
      <c r="A59" s="82"/>
      <c r="B59" s="82"/>
      <c r="C59" s="82"/>
      <c r="D59" s="82"/>
      <c r="E59" s="82"/>
      <c r="F59" s="82"/>
      <c r="G59" s="82"/>
      <c r="H59" s="82"/>
      <c r="I59" s="82"/>
      <c r="J59" s="379"/>
      <c r="K59" s="380"/>
      <c r="L59" s="380"/>
      <c r="M59" s="380"/>
      <c r="N59" s="380"/>
      <c r="O59" s="381"/>
      <c r="P59" s="379"/>
      <c r="Q59" s="380"/>
      <c r="R59" s="380"/>
      <c r="S59" s="380"/>
      <c r="T59" s="380"/>
      <c r="U59" s="381"/>
      <c r="V59" s="379"/>
      <c r="W59" s="380"/>
      <c r="X59" s="380"/>
      <c r="Y59" s="380"/>
      <c r="Z59" s="380"/>
      <c r="AA59" s="381"/>
      <c r="AB59" s="379"/>
      <c r="AC59" s="380"/>
      <c r="AD59" s="380"/>
      <c r="AE59" s="380"/>
      <c r="AF59" s="380"/>
      <c r="AG59" s="381"/>
      <c r="AH59" s="379"/>
      <c r="AI59" s="380"/>
      <c r="AJ59" s="380"/>
      <c r="AK59" s="380"/>
      <c r="AL59" s="380"/>
      <c r="AM59" s="381"/>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row>
    <row r="60" spans="1:80" x14ac:dyDescent="0.25">
      <c r="A60" s="82"/>
      <c r="B60" s="82"/>
      <c r="C60" s="82"/>
      <c r="D60" s="82"/>
      <c r="E60" s="82"/>
      <c r="F60" s="82"/>
      <c r="G60" s="82"/>
      <c r="H60" s="82"/>
      <c r="I60" s="82"/>
      <c r="J60" s="379"/>
      <c r="K60" s="380"/>
      <c r="L60" s="380"/>
      <c r="M60" s="380"/>
      <c r="N60" s="380"/>
      <c r="O60" s="381"/>
      <c r="P60" s="379"/>
      <c r="Q60" s="380"/>
      <c r="R60" s="380"/>
      <c r="S60" s="380"/>
      <c r="T60" s="380"/>
      <c r="U60" s="381"/>
      <c r="V60" s="379"/>
      <c r="W60" s="380"/>
      <c r="X60" s="380"/>
      <c r="Y60" s="380"/>
      <c r="Z60" s="380"/>
      <c r="AA60" s="381"/>
      <c r="AB60" s="379"/>
      <c r="AC60" s="380"/>
      <c r="AD60" s="380"/>
      <c r="AE60" s="380"/>
      <c r="AF60" s="380"/>
      <c r="AG60" s="381"/>
      <c r="AH60" s="379"/>
      <c r="AI60" s="380"/>
      <c r="AJ60" s="380"/>
      <c r="AK60" s="380"/>
      <c r="AL60" s="380"/>
      <c r="AM60" s="381"/>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row>
    <row r="61" spans="1:80" ht="15.75" thickBot="1" x14ac:dyDescent="0.3">
      <c r="A61" s="82"/>
      <c r="B61" s="82"/>
      <c r="C61" s="82"/>
      <c r="D61" s="82"/>
      <c r="E61" s="82"/>
      <c r="F61" s="82"/>
      <c r="G61" s="82"/>
      <c r="H61" s="82"/>
      <c r="I61" s="82"/>
      <c r="J61" s="382"/>
      <c r="K61" s="383"/>
      <c r="L61" s="383"/>
      <c r="M61" s="383"/>
      <c r="N61" s="383"/>
      <c r="O61" s="384"/>
      <c r="P61" s="382"/>
      <c r="Q61" s="383"/>
      <c r="R61" s="383"/>
      <c r="S61" s="383"/>
      <c r="T61" s="383"/>
      <c r="U61" s="384"/>
      <c r="V61" s="382"/>
      <c r="W61" s="383"/>
      <c r="X61" s="383"/>
      <c r="Y61" s="383"/>
      <c r="Z61" s="383"/>
      <c r="AA61" s="384"/>
      <c r="AB61" s="382"/>
      <c r="AC61" s="383"/>
      <c r="AD61" s="383"/>
      <c r="AE61" s="383"/>
      <c r="AF61" s="383"/>
      <c r="AG61" s="384"/>
      <c r="AH61" s="382"/>
      <c r="AI61" s="383"/>
      <c r="AJ61" s="383"/>
      <c r="AK61" s="383"/>
      <c r="AL61" s="383"/>
      <c r="AM61" s="384"/>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row>
    <row r="62" spans="1:80" x14ac:dyDescent="0.25">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row>
    <row r="63" spans="1:80" ht="15" customHeight="1" x14ac:dyDescent="0.25">
      <c r="A63" s="82"/>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2"/>
      <c r="AV63" s="82"/>
      <c r="AW63" s="82"/>
      <c r="AX63" s="82"/>
      <c r="AY63" s="82"/>
      <c r="AZ63" s="82"/>
      <c r="BA63" s="82"/>
      <c r="BB63" s="82"/>
      <c r="BC63" s="82"/>
      <c r="BD63" s="82"/>
      <c r="BE63" s="82"/>
      <c r="BF63" s="82"/>
      <c r="BG63" s="82"/>
      <c r="BH63" s="82"/>
    </row>
    <row r="64" spans="1:80" ht="15" customHeight="1" x14ac:dyDescent="0.25">
      <c r="A64" s="82"/>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2"/>
      <c r="AV64" s="82"/>
      <c r="AW64" s="82"/>
      <c r="AX64" s="82"/>
      <c r="AY64" s="82"/>
      <c r="AZ64" s="82"/>
      <c r="BA64" s="82"/>
      <c r="BB64" s="82"/>
      <c r="BC64" s="82"/>
      <c r="BD64" s="82"/>
      <c r="BE64" s="82"/>
      <c r="BF64" s="82"/>
      <c r="BG64" s="82"/>
      <c r="BH64" s="82"/>
    </row>
    <row r="65" spans="1:60" x14ac:dyDescent="0.2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row>
    <row r="66" spans="1:60" x14ac:dyDescent="0.2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row>
    <row r="67" spans="1:60" x14ac:dyDescent="0.2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row>
    <row r="68" spans="1:60" x14ac:dyDescent="0.2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row>
    <row r="69" spans="1:60"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row>
    <row r="70" spans="1:60"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row>
    <row r="71" spans="1:60"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row>
    <row r="72" spans="1:60"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row>
    <row r="73" spans="1:60"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row>
    <row r="74" spans="1:60"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row>
    <row r="75" spans="1:60"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row>
    <row r="76" spans="1:60"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row>
    <row r="77" spans="1:60"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row>
    <row r="78" spans="1:60"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row>
    <row r="79" spans="1:60"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row>
    <row r="80" spans="1:60"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row>
    <row r="81" spans="1:60"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row>
    <row r="82" spans="1:60"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row>
    <row r="83" spans="1:60"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row>
    <row r="84" spans="1:60"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row>
    <row r="85" spans="1:60"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row>
    <row r="86" spans="1:60"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row>
    <row r="87" spans="1:60"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row>
    <row r="88" spans="1:60"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row>
    <row r="89" spans="1:60"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row>
    <row r="90" spans="1:60"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row>
    <row r="91" spans="1:60"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row>
    <row r="92" spans="1:60"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row>
    <row r="93" spans="1:60"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row>
    <row r="94" spans="1:60"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row>
    <row r="95" spans="1:60"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row>
    <row r="96" spans="1:60"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row>
    <row r="97" spans="1:60"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row>
    <row r="98" spans="1:60"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row>
    <row r="99" spans="1:60"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row>
    <row r="100" spans="1:60"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row>
    <row r="101" spans="1:60"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row>
    <row r="102" spans="1:60"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row>
    <row r="103" spans="1:60"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row>
    <row r="104" spans="1:60"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row>
    <row r="105" spans="1:60" x14ac:dyDescent="0.25">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row>
    <row r="106" spans="1:60" x14ac:dyDescent="0.2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row>
    <row r="107" spans="1:60" x14ac:dyDescent="0.25">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row>
    <row r="108" spans="1:60" x14ac:dyDescent="0.25">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row>
    <row r="109" spans="1:60" x14ac:dyDescent="0.25">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row>
    <row r="110" spans="1:60" x14ac:dyDescent="0.25">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row>
    <row r="111" spans="1:60" x14ac:dyDescent="0.25">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row>
    <row r="112" spans="1:60" x14ac:dyDescent="0.25">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row>
    <row r="113" spans="1:60" x14ac:dyDescent="0.25">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row>
    <row r="114" spans="1:60" x14ac:dyDescent="0.25">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row>
    <row r="115" spans="1:60" x14ac:dyDescent="0.25">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row>
    <row r="116" spans="1:60" x14ac:dyDescent="0.25">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row>
    <row r="117" spans="1:60" x14ac:dyDescent="0.25">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row>
    <row r="118" spans="1:60" x14ac:dyDescent="0.25">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row>
    <row r="119" spans="1:60" x14ac:dyDescent="0.25">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row>
    <row r="120" spans="1:60" x14ac:dyDescent="0.25">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row>
    <row r="121" spans="1:60" x14ac:dyDescent="0.25">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row>
    <row r="122" spans="1:60" x14ac:dyDescent="0.25">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row>
    <row r="123" spans="1:60" x14ac:dyDescent="0.25">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row>
    <row r="124" spans="1:60" x14ac:dyDescent="0.25">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row>
    <row r="125" spans="1:60" x14ac:dyDescent="0.25">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row>
    <row r="126" spans="1:60" x14ac:dyDescent="0.25">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row>
    <row r="127" spans="1:60" x14ac:dyDescent="0.25">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row>
    <row r="128" spans="1:60" x14ac:dyDescent="0.25">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row>
    <row r="129" spans="1:60" x14ac:dyDescent="0.25">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row>
    <row r="130" spans="1:60" x14ac:dyDescent="0.25">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row>
    <row r="131" spans="1:60" x14ac:dyDescent="0.25">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row>
    <row r="132" spans="1:60" x14ac:dyDescent="0.25">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row>
    <row r="133" spans="1:60" x14ac:dyDescent="0.25">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row>
    <row r="134" spans="1:60" x14ac:dyDescent="0.25">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row>
    <row r="135" spans="1:60" x14ac:dyDescent="0.25">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row>
    <row r="136" spans="1:60" x14ac:dyDescent="0.25">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row>
    <row r="137" spans="1:60" x14ac:dyDescent="0.25">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c r="BF137" s="82"/>
      <c r="BG137" s="82"/>
      <c r="BH137" s="82"/>
    </row>
    <row r="138" spans="1:60" x14ac:dyDescent="0.25">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BD138" s="82"/>
      <c r="BE138" s="82"/>
      <c r="BF138" s="82"/>
      <c r="BG138" s="82"/>
      <c r="BH138" s="82"/>
    </row>
    <row r="139" spans="1:60" x14ac:dyDescent="0.25">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c r="BH139" s="82"/>
    </row>
    <row r="140" spans="1:60" x14ac:dyDescent="0.25">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c r="BH140" s="82"/>
    </row>
    <row r="141" spans="1:60" x14ac:dyDescent="0.25">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c r="BH141" s="82"/>
    </row>
    <row r="142" spans="1:60" x14ac:dyDescent="0.25">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row>
    <row r="143" spans="1:60" x14ac:dyDescent="0.25">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row>
    <row r="144" spans="1:60" x14ac:dyDescent="0.25">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row>
    <row r="145" spans="1:60" x14ac:dyDescent="0.25">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row>
    <row r="146" spans="1:60" x14ac:dyDescent="0.25">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row>
    <row r="147" spans="1:60" x14ac:dyDescent="0.25">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row>
    <row r="148" spans="1:60" x14ac:dyDescent="0.25">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row>
    <row r="149" spans="1:60" x14ac:dyDescent="0.25">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row>
    <row r="150" spans="1:60" x14ac:dyDescent="0.25">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row>
    <row r="151" spans="1:60" x14ac:dyDescent="0.25">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row>
    <row r="152" spans="1:60" x14ac:dyDescent="0.25">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row>
    <row r="153" spans="1:60" x14ac:dyDescent="0.25">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row>
    <row r="154" spans="1:60" x14ac:dyDescent="0.25">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row>
    <row r="155" spans="1:60" x14ac:dyDescent="0.25">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row>
    <row r="156" spans="1:60" x14ac:dyDescent="0.25">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row>
    <row r="157" spans="1:60" x14ac:dyDescent="0.25">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row>
    <row r="158" spans="1:60" x14ac:dyDescent="0.25">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row>
    <row r="159" spans="1:60" x14ac:dyDescent="0.25">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row>
    <row r="160" spans="1:60" x14ac:dyDescent="0.25">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row>
    <row r="161" spans="1:60" x14ac:dyDescent="0.25">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row>
    <row r="162" spans="1:60" x14ac:dyDescent="0.25">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c r="BH162" s="82"/>
    </row>
    <row r="163" spans="1:60" x14ac:dyDescent="0.25">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row>
    <row r="164" spans="1:60" x14ac:dyDescent="0.25">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c r="BH164" s="82"/>
    </row>
    <row r="165" spans="1:60" x14ac:dyDescent="0.25">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row>
    <row r="166" spans="1:60" x14ac:dyDescent="0.25">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c r="BH166" s="82"/>
    </row>
    <row r="167" spans="1:60" x14ac:dyDescent="0.25">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BD167" s="82"/>
      <c r="BE167" s="82"/>
      <c r="BF167" s="82"/>
      <c r="BG167" s="82"/>
      <c r="BH167" s="82"/>
    </row>
    <row r="168" spans="1:60" x14ac:dyDescent="0.25">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row>
    <row r="169" spans="1:60" x14ac:dyDescent="0.25">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row>
    <row r="170" spans="1:60" x14ac:dyDescent="0.25">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row>
    <row r="171" spans="1:60" x14ac:dyDescent="0.25">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row>
    <row r="172" spans="1:60" x14ac:dyDescent="0.25">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row>
    <row r="173" spans="1:60" x14ac:dyDescent="0.25">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row>
    <row r="174" spans="1:60" x14ac:dyDescent="0.25">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row>
    <row r="175" spans="1:60" x14ac:dyDescent="0.25">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c r="BF175" s="82"/>
      <c r="BG175" s="82"/>
      <c r="BH175" s="82"/>
    </row>
    <row r="176" spans="1:60" x14ac:dyDescent="0.25">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c r="BB176" s="82"/>
      <c r="BC176" s="82"/>
      <c r="BD176" s="82"/>
      <c r="BE176" s="82"/>
      <c r="BF176" s="82"/>
      <c r="BG176" s="82"/>
      <c r="BH176" s="82"/>
    </row>
    <row r="177" spans="1:60" x14ac:dyDescent="0.25">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c r="BA177" s="82"/>
      <c r="BB177" s="82"/>
      <c r="BC177" s="82"/>
      <c r="BD177" s="82"/>
      <c r="BE177" s="82"/>
      <c r="BF177" s="82"/>
      <c r="BG177" s="82"/>
      <c r="BH177" s="82"/>
    </row>
    <row r="178" spans="1:60" x14ac:dyDescent="0.25">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2"/>
      <c r="BB178" s="82"/>
      <c r="BC178" s="82"/>
      <c r="BD178" s="82"/>
      <c r="BE178" s="82"/>
      <c r="BF178" s="82"/>
      <c r="BG178" s="82"/>
      <c r="BH178" s="82"/>
    </row>
    <row r="179" spans="1:60" x14ac:dyDescent="0.25">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2"/>
      <c r="BB179" s="82"/>
      <c r="BC179" s="82"/>
      <c r="BD179" s="82"/>
      <c r="BE179" s="82"/>
      <c r="BF179" s="82"/>
      <c r="BG179" s="82"/>
      <c r="BH179" s="82"/>
    </row>
    <row r="180" spans="1:60" x14ac:dyDescent="0.25">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2"/>
      <c r="BD180" s="82"/>
      <c r="BE180" s="82"/>
      <c r="BF180" s="82"/>
      <c r="BG180" s="82"/>
      <c r="BH180" s="82"/>
    </row>
    <row r="181" spans="1:60" x14ac:dyDescent="0.25">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c r="BB181" s="82"/>
      <c r="BC181" s="82"/>
      <c r="BD181" s="82"/>
      <c r="BE181" s="82"/>
      <c r="BF181" s="82"/>
      <c r="BG181" s="82"/>
      <c r="BH181" s="82"/>
    </row>
    <row r="182" spans="1:60" x14ac:dyDescent="0.25">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c r="BB182" s="82"/>
      <c r="BC182" s="82"/>
      <c r="BD182" s="82"/>
      <c r="BE182" s="82"/>
      <c r="BF182" s="82"/>
      <c r="BG182" s="82"/>
      <c r="BH182" s="82"/>
    </row>
    <row r="183" spans="1:60" x14ac:dyDescent="0.25">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c r="BF183" s="82"/>
      <c r="BG183" s="82"/>
      <c r="BH183" s="82"/>
    </row>
    <row r="184" spans="1:60" x14ac:dyDescent="0.25">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82"/>
      <c r="BF184" s="82"/>
      <c r="BG184" s="82"/>
      <c r="BH184" s="82"/>
    </row>
    <row r="185" spans="1:60" x14ac:dyDescent="0.25">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c r="BA185" s="82"/>
      <c r="BB185" s="82"/>
      <c r="BC185" s="82"/>
      <c r="BD185" s="82"/>
      <c r="BE185" s="82"/>
      <c r="BF185" s="82"/>
      <c r="BG185" s="82"/>
      <c r="BH185" s="82"/>
    </row>
    <row r="186" spans="1:60" x14ac:dyDescent="0.25">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c r="BA186" s="82"/>
      <c r="BB186" s="82"/>
      <c r="BC186" s="82"/>
      <c r="BD186" s="82"/>
      <c r="BE186" s="82"/>
      <c r="BF186" s="82"/>
      <c r="BG186" s="82"/>
      <c r="BH186" s="82"/>
    </row>
    <row r="187" spans="1:60" x14ac:dyDescent="0.25">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c r="AY187" s="82"/>
      <c r="AZ187" s="82"/>
      <c r="BA187" s="82"/>
      <c r="BB187" s="82"/>
      <c r="BC187" s="82"/>
      <c r="BD187" s="82"/>
      <c r="BE187" s="82"/>
      <c r="BF187" s="82"/>
      <c r="BG187" s="82"/>
      <c r="BH187" s="82"/>
    </row>
    <row r="188" spans="1:60" x14ac:dyDescent="0.25">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row>
    <row r="189" spans="1:60" x14ac:dyDescent="0.25">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2"/>
      <c r="BD189" s="82"/>
      <c r="BE189" s="82"/>
      <c r="BF189" s="82"/>
      <c r="BG189" s="82"/>
      <c r="BH189" s="82"/>
    </row>
    <row r="190" spans="1:60" x14ac:dyDescent="0.25">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c r="BA190" s="82"/>
      <c r="BB190" s="82"/>
      <c r="BC190" s="82"/>
      <c r="BD190" s="82"/>
      <c r="BE190" s="82"/>
      <c r="BF190" s="82"/>
      <c r="BG190" s="82"/>
      <c r="BH190" s="82"/>
    </row>
    <row r="191" spans="1:60" x14ac:dyDescent="0.25">
      <c r="A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c r="AY191" s="82"/>
      <c r="AZ191" s="82"/>
      <c r="BA191" s="82"/>
      <c r="BB191" s="82"/>
      <c r="BC191" s="82"/>
      <c r="BD191" s="82"/>
      <c r="BE191" s="82"/>
      <c r="BF191" s="82"/>
      <c r="BG191" s="82"/>
      <c r="BH191" s="82"/>
    </row>
    <row r="192" spans="1:60" x14ac:dyDescent="0.25">
      <c r="A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c r="BA192" s="82"/>
      <c r="BB192" s="82"/>
      <c r="BC192" s="82"/>
      <c r="BD192" s="82"/>
      <c r="BE192" s="82"/>
      <c r="BF192" s="82"/>
      <c r="BG192" s="82"/>
      <c r="BH192" s="82"/>
    </row>
    <row r="193" spans="1:60" x14ac:dyDescent="0.25">
      <c r="A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c r="AY193" s="82"/>
      <c r="AZ193" s="82"/>
      <c r="BA193" s="82"/>
      <c r="BB193" s="82"/>
      <c r="BC193" s="82"/>
      <c r="BD193" s="82"/>
      <c r="BE193" s="82"/>
      <c r="BF193" s="82"/>
      <c r="BG193" s="82"/>
      <c r="BH193" s="82"/>
    </row>
    <row r="194" spans="1:60" x14ac:dyDescent="0.25">
      <c r="A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82"/>
      <c r="BA194" s="82"/>
      <c r="BB194" s="82"/>
      <c r="BC194" s="82"/>
      <c r="BD194" s="82"/>
      <c r="BE194" s="82"/>
      <c r="BF194" s="82"/>
      <c r="BG194" s="82"/>
      <c r="BH194" s="82"/>
    </row>
    <row r="195" spans="1:60" x14ac:dyDescent="0.25">
      <c r="A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c r="AY195" s="82"/>
      <c r="AZ195" s="82"/>
      <c r="BA195" s="82"/>
      <c r="BB195" s="82"/>
      <c r="BC195" s="82"/>
      <c r="BD195" s="82"/>
      <c r="BE195" s="82"/>
      <c r="BF195" s="82"/>
      <c r="BG195" s="82"/>
      <c r="BH195" s="82"/>
    </row>
    <row r="196" spans="1:60" x14ac:dyDescent="0.25">
      <c r="A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c r="BA196" s="82"/>
      <c r="BB196" s="82"/>
      <c r="BC196" s="82"/>
      <c r="BD196" s="82"/>
      <c r="BE196" s="82"/>
      <c r="BF196" s="82"/>
      <c r="BG196" s="82"/>
      <c r="BH196" s="82"/>
    </row>
    <row r="197" spans="1:60" x14ac:dyDescent="0.25">
      <c r="A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c r="BB197" s="82"/>
      <c r="BC197" s="82"/>
      <c r="BD197" s="82"/>
      <c r="BE197" s="82"/>
      <c r="BF197" s="82"/>
      <c r="BG197" s="82"/>
      <c r="BH197" s="82"/>
    </row>
    <row r="198" spans="1:60" x14ac:dyDescent="0.25">
      <c r="A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c r="BB198" s="82"/>
      <c r="BC198" s="82"/>
      <c r="BD198" s="82"/>
      <c r="BE198" s="82"/>
      <c r="BF198" s="82"/>
      <c r="BG198" s="82"/>
      <c r="BH198" s="82"/>
    </row>
    <row r="199" spans="1:60" x14ac:dyDescent="0.25">
      <c r="A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2"/>
      <c r="BB199" s="82"/>
      <c r="BC199" s="82"/>
      <c r="BD199" s="82"/>
      <c r="BE199" s="82"/>
      <c r="BF199" s="82"/>
      <c r="BG199" s="82"/>
      <c r="BH199" s="82"/>
    </row>
    <row r="200" spans="1:60" x14ac:dyDescent="0.25">
      <c r="A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2"/>
      <c r="BB200" s="82"/>
      <c r="BC200" s="82"/>
      <c r="BD200" s="82"/>
      <c r="BE200" s="82"/>
      <c r="BF200" s="82"/>
      <c r="BG200" s="82"/>
      <c r="BH200" s="82"/>
    </row>
    <row r="201" spans="1:60" x14ac:dyDescent="0.25">
      <c r="A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2"/>
      <c r="BB201" s="82"/>
      <c r="BC201" s="82"/>
      <c r="BD201" s="82"/>
      <c r="BE201" s="82"/>
      <c r="BF201" s="82"/>
      <c r="BG201" s="82"/>
      <c r="BH201" s="82"/>
    </row>
    <row r="202" spans="1:60" x14ac:dyDescent="0.25">
      <c r="A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c r="BH202" s="82"/>
    </row>
    <row r="203" spans="1:60" x14ac:dyDescent="0.25">
      <c r="A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82"/>
      <c r="BC203" s="82"/>
      <c r="BD203" s="82"/>
      <c r="BE203" s="82"/>
      <c r="BF203" s="82"/>
      <c r="BG203" s="82"/>
      <c r="BH203" s="82"/>
    </row>
    <row r="204" spans="1:60" x14ac:dyDescent="0.25">
      <c r="A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2"/>
      <c r="BB204" s="82"/>
      <c r="BC204" s="82"/>
      <c r="BD204" s="82"/>
      <c r="BE204" s="82"/>
      <c r="BF204" s="82"/>
      <c r="BG204" s="82"/>
      <c r="BH204" s="82"/>
    </row>
    <row r="205" spans="1:60" x14ac:dyDescent="0.25">
      <c r="A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2"/>
      <c r="BD205" s="82"/>
      <c r="BE205" s="82"/>
      <c r="BF205" s="82"/>
      <c r="BG205" s="82"/>
      <c r="BH205" s="82"/>
    </row>
    <row r="206" spans="1:60" x14ac:dyDescent="0.25">
      <c r="A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c r="BH206" s="82"/>
    </row>
    <row r="207" spans="1:60" x14ac:dyDescent="0.25">
      <c r="A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c r="BF207" s="82"/>
      <c r="BG207" s="82"/>
      <c r="BH207" s="82"/>
    </row>
    <row r="208" spans="1:60" x14ac:dyDescent="0.25">
      <c r="A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c r="BH208" s="82"/>
    </row>
    <row r="209" spans="1:60" x14ac:dyDescent="0.25">
      <c r="A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c r="AY209" s="82"/>
      <c r="AZ209" s="82"/>
      <c r="BA209" s="82"/>
      <c r="BB209" s="82"/>
      <c r="BC209" s="82"/>
      <c r="BD209" s="82"/>
      <c r="BE209" s="82"/>
      <c r="BF209" s="82"/>
      <c r="BG209" s="82"/>
      <c r="BH209" s="82"/>
    </row>
    <row r="210" spans="1:60" x14ac:dyDescent="0.25">
      <c r="A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2"/>
      <c r="BB210" s="82"/>
      <c r="BC210" s="82"/>
      <c r="BD210" s="82"/>
      <c r="BE210" s="82"/>
      <c r="BF210" s="82"/>
      <c r="BG210" s="82"/>
      <c r="BH210" s="82"/>
    </row>
    <row r="211" spans="1:60" x14ac:dyDescent="0.25">
      <c r="A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2"/>
      <c r="BB211" s="82"/>
      <c r="BC211" s="82"/>
      <c r="BD211" s="82"/>
      <c r="BE211" s="82"/>
      <c r="BF211" s="82"/>
      <c r="BG211" s="82"/>
      <c r="BH211" s="82"/>
    </row>
    <row r="212" spans="1:60" x14ac:dyDescent="0.25">
      <c r="A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c r="AY212" s="82"/>
      <c r="AZ212" s="82"/>
      <c r="BA212" s="82"/>
      <c r="BB212" s="82"/>
      <c r="BC212" s="82"/>
      <c r="BD212" s="82"/>
      <c r="BE212" s="82"/>
      <c r="BF212" s="82"/>
      <c r="BG212" s="82"/>
      <c r="BH212" s="82"/>
    </row>
    <row r="213" spans="1:60" x14ac:dyDescent="0.25">
      <c r="A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c r="BA213" s="82"/>
      <c r="BB213" s="82"/>
      <c r="BC213" s="82"/>
      <c r="BD213" s="82"/>
      <c r="BE213" s="82"/>
      <c r="BF213" s="82"/>
      <c r="BG213" s="82"/>
      <c r="BH213" s="82"/>
    </row>
    <row r="214" spans="1:60" x14ac:dyDescent="0.25">
      <c r="A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c r="AY214" s="82"/>
      <c r="AZ214" s="82"/>
      <c r="BA214" s="82"/>
      <c r="BB214" s="82"/>
      <c r="BC214" s="82"/>
      <c r="BD214" s="82"/>
      <c r="BE214" s="82"/>
      <c r="BF214" s="82"/>
      <c r="BG214" s="82"/>
      <c r="BH214" s="82"/>
    </row>
    <row r="215" spans="1:60" x14ac:dyDescent="0.25">
      <c r="A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c r="AY215" s="82"/>
      <c r="AZ215" s="82"/>
      <c r="BA215" s="82"/>
      <c r="BB215" s="82"/>
      <c r="BC215" s="82"/>
      <c r="BD215" s="82"/>
      <c r="BE215" s="82"/>
      <c r="BF215" s="82"/>
      <c r="BG215" s="82"/>
      <c r="BH215" s="82"/>
    </row>
    <row r="216" spans="1:60" x14ac:dyDescent="0.25">
      <c r="A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c r="BA216" s="82"/>
      <c r="BB216" s="82"/>
      <c r="BC216" s="82"/>
      <c r="BD216" s="82"/>
      <c r="BE216" s="82"/>
      <c r="BF216" s="82"/>
      <c r="BG216" s="82"/>
      <c r="BH216" s="82"/>
    </row>
    <row r="217" spans="1:60" x14ac:dyDescent="0.25">
      <c r="A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2"/>
      <c r="BB217" s="82"/>
      <c r="BC217" s="82"/>
      <c r="BD217" s="82"/>
      <c r="BE217" s="82"/>
      <c r="BF217" s="82"/>
      <c r="BG217" s="82"/>
      <c r="BH217" s="82"/>
    </row>
    <row r="218" spans="1:60" x14ac:dyDescent="0.25">
      <c r="A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c r="BA218" s="82"/>
      <c r="BB218" s="82"/>
      <c r="BC218" s="82"/>
      <c r="BD218" s="82"/>
      <c r="BE218" s="82"/>
      <c r="BF218" s="82"/>
      <c r="BG218" s="82"/>
      <c r="BH218" s="82"/>
    </row>
    <row r="219" spans="1:60" x14ac:dyDescent="0.25">
      <c r="A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c r="BB219" s="82"/>
      <c r="BC219" s="82"/>
      <c r="BD219" s="82"/>
      <c r="BE219" s="82"/>
      <c r="BF219" s="82"/>
      <c r="BG219" s="82"/>
      <c r="BH219" s="82"/>
    </row>
    <row r="220" spans="1:60" x14ac:dyDescent="0.25">
      <c r="A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82"/>
      <c r="BC220" s="82"/>
      <c r="BD220" s="82"/>
      <c r="BE220" s="82"/>
      <c r="BF220" s="82"/>
      <c r="BG220" s="82"/>
      <c r="BH220" s="82"/>
    </row>
    <row r="221" spans="1:60" x14ac:dyDescent="0.25">
      <c r="A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82"/>
      <c r="BC221" s="82"/>
      <c r="BD221" s="82"/>
      <c r="BE221" s="82"/>
      <c r="BF221" s="82"/>
      <c r="BG221" s="82"/>
      <c r="BH221" s="82"/>
    </row>
    <row r="222" spans="1:60" x14ac:dyDescent="0.25">
      <c r="A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2"/>
      <c r="BD222" s="82"/>
      <c r="BE222" s="82"/>
      <c r="BF222" s="82"/>
      <c r="BG222" s="82"/>
      <c r="BH222" s="82"/>
    </row>
    <row r="223" spans="1:60" x14ac:dyDescent="0.25">
      <c r="A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c r="BB223" s="82"/>
      <c r="BC223" s="82"/>
      <c r="BD223" s="82"/>
      <c r="BE223" s="82"/>
      <c r="BF223" s="82"/>
      <c r="BG223" s="82"/>
      <c r="BH223" s="82"/>
    </row>
    <row r="224" spans="1:60" x14ac:dyDescent="0.25">
      <c r="A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c r="BA224" s="82"/>
      <c r="BB224" s="82"/>
      <c r="BC224" s="82"/>
      <c r="BD224" s="82"/>
      <c r="BE224" s="82"/>
      <c r="BF224" s="82"/>
      <c r="BG224" s="82"/>
      <c r="BH224" s="82"/>
    </row>
    <row r="225" spans="1:60" x14ac:dyDescent="0.25">
      <c r="A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c r="AY225" s="82"/>
      <c r="AZ225" s="82"/>
      <c r="BA225" s="82"/>
      <c r="BB225" s="82"/>
      <c r="BC225" s="82"/>
      <c r="BD225" s="82"/>
      <c r="BE225" s="82"/>
      <c r="BF225" s="82"/>
      <c r="BG225" s="82"/>
      <c r="BH225" s="82"/>
    </row>
    <row r="226" spans="1:60" x14ac:dyDescent="0.25">
      <c r="A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row>
    <row r="227" spans="1:60" x14ac:dyDescent="0.25">
      <c r="A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c r="AY227" s="82"/>
      <c r="AZ227" s="82"/>
      <c r="BA227" s="82"/>
      <c r="BB227" s="82"/>
      <c r="BC227" s="82"/>
      <c r="BD227" s="82"/>
      <c r="BE227" s="82"/>
      <c r="BF227" s="82"/>
      <c r="BG227" s="82"/>
      <c r="BH227" s="82"/>
    </row>
    <row r="228" spans="1:60" x14ac:dyDescent="0.25">
      <c r="A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c r="BA228" s="82"/>
      <c r="BB228" s="82"/>
      <c r="BC228" s="82"/>
      <c r="BD228" s="82"/>
      <c r="BE228" s="82"/>
      <c r="BF228" s="82"/>
      <c r="BG228" s="82"/>
      <c r="BH228" s="82"/>
    </row>
    <row r="229" spans="1:60" x14ac:dyDescent="0.25">
      <c r="A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c r="AY229" s="82"/>
      <c r="AZ229" s="82"/>
      <c r="BA229" s="82"/>
      <c r="BB229" s="82"/>
      <c r="BC229" s="82"/>
      <c r="BD229" s="82"/>
      <c r="BE229" s="82"/>
      <c r="BF229" s="82"/>
      <c r="BG229" s="82"/>
      <c r="BH229" s="82"/>
    </row>
    <row r="230" spans="1:60" x14ac:dyDescent="0.25">
      <c r="A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2"/>
      <c r="BB230" s="82"/>
      <c r="BC230" s="82"/>
      <c r="BD230" s="82"/>
      <c r="BE230" s="82"/>
      <c r="BF230" s="82"/>
      <c r="BG230" s="82"/>
      <c r="BH230" s="82"/>
    </row>
    <row r="231" spans="1:60" x14ac:dyDescent="0.25">
      <c r="A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c r="BF231" s="82"/>
      <c r="BG231" s="82"/>
      <c r="BH231" s="82"/>
    </row>
    <row r="232" spans="1:60" x14ac:dyDescent="0.25">
      <c r="A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2"/>
      <c r="BD232" s="82"/>
      <c r="BE232" s="82"/>
      <c r="BF232" s="82"/>
      <c r="BG232" s="82"/>
      <c r="BH232" s="82"/>
    </row>
    <row r="233" spans="1:60" x14ac:dyDescent="0.25">
      <c r="A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c r="AY233" s="82"/>
      <c r="AZ233" s="82"/>
      <c r="BA233" s="82"/>
      <c r="BB233" s="82"/>
      <c r="BC233" s="82"/>
      <c r="BD233" s="82"/>
      <c r="BE233" s="82"/>
      <c r="BF233" s="82"/>
      <c r="BG233" s="82"/>
      <c r="BH233" s="82"/>
    </row>
    <row r="234" spans="1:60" x14ac:dyDescent="0.25">
      <c r="A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c r="BA234" s="82"/>
      <c r="BB234" s="82"/>
      <c r="BC234" s="82"/>
      <c r="BD234" s="82"/>
      <c r="BE234" s="82"/>
      <c r="BF234" s="82"/>
      <c r="BG234" s="82"/>
      <c r="BH234" s="82"/>
    </row>
    <row r="235" spans="1:60" x14ac:dyDescent="0.25">
      <c r="A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c r="BB235" s="82"/>
      <c r="BC235" s="82"/>
      <c r="BD235" s="82"/>
      <c r="BE235" s="82"/>
      <c r="BF235" s="82"/>
      <c r="BG235" s="82"/>
      <c r="BH235" s="82"/>
    </row>
    <row r="236" spans="1:60" x14ac:dyDescent="0.25">
      <c r="A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c r="BA236" s="82"/>
      <c r="BB236" s="82"/>
      <c r="BC236" s="82"/>
      <c r="BD236" s="82"/>
      <c r="BE236" s="82"/>
      <c r="BF236" s="82"/>
      <c r="BG236" s="82"/>
      <c r="BH236" s="82"/>
    </row>
    <row r="237" spans="1:60" x14ac:dyDescent="0.25">
      <c r="A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c r="AY237" s="82"/>
      <c r="AZ237" s="82"/>
      <c r="BA237" s="82"/>
      <c r="BB237" s="82"/>
      <c r="BC237" s="82"/>
      <c r="BD237" s="82"/>
      <c r="BE237" s="82"/>
      <c r="BF237" s="82"/>
      <c r="BG237" s="82"/>
      <c r="BH237" s="82"/>
    </row>
    <row r="238" spans="1:60" x14ac:dyDescent="0.25">
      <c r="A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c r="AY238" s="82"/>
      <c r="AZ238" s="82"/>
      <c r="BA238" s="82"/>
      <c r="BB238" s="82"/>
      <c r="BC238" s="82"/>
      <c r="BD238" s="82"/>
      <c r="BE238" s="82"/>
      <c r="BF238" s="82"/>
      <c r="BG238" s="82"/>
      <c r="BH238" s="82"/>
    </row>
    <row r="239" spans="1:60" x14ac:dyDescent="0.25">
      <c r="A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c r="AY239" s="82"/>
      <c r="AZ239" s="82"/>
      <c r="BA239" s="82"/>
      <c r="BB239" s="82"/>
      <c r="BC239" s="82"/>
      <c r="BD239" s="82"/>
      <c r="BE239" s="82"/>
      <c r="BF239" s="82"/>
      <c r="BG239" s="82"/>
      <c r="BH239" s="82"/>
    </row>
    <row r="240" spans="1:60" x14ac:dyDescent="0.25">
      <c r="A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c r="AY240" s="82"/>
      <c r="AZ240" s="82"/>
      <c r="BA240" s="82"/>
      <c r="BB240" s="82"/>
      <c r="BC240" s="82"/>
      <c r="BD240" s="82"/>
      <c r="BE240" s="82"/>
      <c r="BF240" s="82"/>
      <c r="BG240" s="82"/>
      <c r="BH240" s="82"/>
    </row>
    <row r="241" spans="1:60" x14ac:dyDescent="0.25">
      <c r="A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82"/>
      <c r="BC241" s="82"/>
      <c r="BD241" s="82"/>
      <c r="BE241" s="82"/>
      <c r="BF241" s="82"/>
      <c r="BG241" s="82"/>
      <c r="BH241" s="82"/>
    </row>
    <row r="242" spans="1:60" x14ac:dyDescent="0.25">
      <c r="A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c r="AY242" s="82"/>
      <c r="AZ242" s="82"/>
      <c r="BA242" s="82"/>
      <c r="BB242" s="82"/>
      <c r="BC242" s="82"/>
      <c r="BD242" s="82"/>
      <c r="BE242" s="82"/>
      <c r="BF242" s="82"/>
      <c r="BG242" s="82"/>
      <c r="BH242" s="82"/>
    </row>
    <row r="243" spans="1:60" x14ac:dyDescent="0.25">
      <c r="A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c r="AY243" s="82"/>
      <c r="AZ243" s="82"/>
      <c r="BA243" s="82"/>
      <c r="BB243" s="82"/>
      <c r="BC243" s="82"/>
      <c r="BD243" s="82"/>
      <c r="BE243" s="82"/>
      <c r="BF243" s="82"/>
      <c r="BG243" s="82"/>
      <c r="BH243" s="82"/>
    </row>
    <row r="244" spans="1:60" x14ac:dyDescent="0.25">
      <c r="A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c r="AY244" s="82"/>
      <c r="AZ244" s="82"/>
      <c r="BA244" s="82"/>
      <c r="BB244" s="82"/>
      <c r="BC244" s="82"/>
      <c r="BD244" s="82"/>
      <c r="BE244" s="82"/>
      <c r="BF244" s="82"/>
      <c r="BG244" s="82"/>
      <c r="BH244" s="82"/>
    </row>
    <row r="245" spans="1:60" x14ac:dyDescent="0.25">
      <c r="A245" s="82"/>
    </row>
    <row r="246" spans="1:60" x14ac:dyDescent="0.25">
      <c r="A246" s="82"/>
    </row>
    <row r="247" spans="1:60" x14ac:dyDescent="0.25">
      <c r="A247" s="82"/>
    </row>
    <row r="248" spans="1:60" x14ac:dyDescent="0.25">
      <c r="A248" s="82"/>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7" sqref="C7"/>
    </sheetView>
  </sheetViews>
  <sheetFormatPr baseColWidth="10" defaultRowHeight="15" x14ac:dyDescent="0.25"/>
  <cols>
    <col min="2" max="2" width="24.28515625" customWidth="1"/>
    <col min="3" max="3" width="70.28515625" customWidth="1"/>
    <col min="4" max="4" width="29.7109375" customWidth="1"/>
  </cols>
  <sheetData>
    <row r="1" spans="1:37" ht="23.25" x14ac:dyDescent="0.25">
      <c r="A1" s="82"/>
      <c r="B1" s="425" t="s">
        <v>54</v>
      </c>
      <c r="C1" s="425"/>
      <c r="D1" s="425"/>
      <c r="E1" s="82"/>
      <c r="F1" s="82"/>
      <c r="G1" s="82"/>
      <c r="H1" s="82"/>
      <c r="I1" s="82"/>
      <c r="J1" s="82"/>
      <c r="K1" s="82"/>
      <c r="L1" s="82"/>
      <c r="M1" s="82"/>
      <c r="N1" s="82"/>
      <c r="O1" s="82"/>
      <c r="P1" s="82"/>
      <c r="Q1" s="82"/>
      <c r="R1" s="82"/>
      <c r="S1" s="82"/>
      <c r="T1" s="82"/>
      <c r="U1" s="82"/>
      <c r="V1" s="82"/>
      <c r="W1" s="82"/>
      <c r="X1" s="82"/>
      <c r="Y1" s="82"/>
      <c r="Z1" s="82"/>
      <c r="AA1" s="82"/>
      <c r="AB1" s="82"/>
      <c r="AC1" s="82"/>
      <c r="AD1" s="82"/>
      <c r="AE1" s="82"/>
    </row>
    <row r="2" spans="1:37" x14ac:dyDescent="0.25">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row>
    <row r="3" spans="1:37" ht="25.5" x14ac:dyDescent="0.25">
      <c r="A3" s="82"/>
      <c r="B3" s="10"/>
      <c r="C3" s="11" t="s">
        <v>51</v>
      </c>
      <c r="D3" s="11" t="s">
        <v>4</v>
      </c>
      <c r="E3" s="82"/>
      <c r="F3" s="82"/>
      <c r="G3" s="82"/>
      <c r="H3" s="82"/>
      <c r="I3" s="82"/>
      <c r="J3" s="82"/>
      <c r="K3" s="82"/>
      <c r="L3" s="82"/>
      <c r="M3" s="82"/>
      <c r="N3" s="82"/>
      <c r="O3" s="82"/>
      <c r="P3" s="82"/>
      <c r="Q3" s="82"/>
      <c r="R3" s="82"/>
      <c r="S3" s="82"/>
      <c r="T3" s="82"/>
      <c r="U3" s="82"/>
      <c r="V3" s="82"/>
      <c r="W3" s="82"/>
      <c r="X3" s="82"/>
      <c r="Y3" s="82"/>
      <c r="Z3" s="82"/>
      <c r="AA3" s="82"/>
      <c r="AB3" s="82"/>
      <c r="AC3" s="82"/>
      <c r="AD3" s="82"/>
      <c r="AE3" s="82"/>
    </row>
    <row r="4" spans="1:37" ht="51" x14ac:dyDescent="0.25">
      <c r="A4" s="82"/>
      <c r="B4" s="12" t="s">
        <v>50</v>
      </c>
      <c r="C4" s="13" t="s">
        <v>101</v>
      </c>
      <c r="D4" s="14">
        <v>0.2</v>
      </c>
      <c r="E4" s="82"/>
      <c r="F4" s="82"/>
      <c r="G4" s="82"/>
      <c r="H4" s="82"/>
      <c r="I4" s="82"/>
      <c r="J4" s="82"/>
      <c r="K4" s="82"/>
      <c r="L4" s="82"/>
      <c r="M4" s="82"/>
      <c r="N4" s="82"/>
      <c r="O4" s="82"/>
      <c r="P4" s="82"/>
      <c r="Q4" s="82"/>
      <c r="R4" s="82"/>
      <c r="S4" s="82"/>
      <c r="T4" s="82"/>
      <c r="U4" s="82"/>
      <c r="V4" s="82"/>
      <c r="W4" s="82"/>
      <c r="X4" s="82"/>
      <c r="Y4" s="82"/>
      <c r="Z4" s="82"/>
      <c r="AA4" s="82"/>
      <c r="AB4" s="82"/>
      <c r="AC4" s="82"/>
      <c r="AD4" s="82"/>
      <c r="AE4" s="82"/>
    </row>
    <row r="5" spans="1:37" ht="51" x14ac:dyDescent="0.25">
      <c r="A5" s="82"/>
      <c r="B5" s="15" t="s">
        <v>52</v>
      </c>
      <c r="C5" s="16" t="s">
        <v>102</v>
      </c>
      <c r="D5" s="17">
        <v>0.4</v>
      </c>
      <c r="E5" s="82"/>
      <c r="F5" s="82"/>
      <c r="G5" s="82"/>
      <c r="H5" s="82"/>
      <c r="I5" s="82"/>
      <c r="J5" s="82"/>
      <c r="K5" s="82"/>
      <c r="L5" s="82"/>
      <c r="M5" s="82"/>
      <c r="N5" s="82"/>
      <c r="O5" s="82"/>
      <c r="P5" s="82"/>
      <c r="Q5" s="82"/>
      <c r="R5" s="82"/>
      <c r="S5" s="82"/>
      <c r="T5" s="82"/>
      <c r="U5" s="82"/>
      <c r="V5" s="82"/>
      <c r="W5" s="82"/>
      <c r="X5" s="82"/>
      <c r="Y5" s="82"/>
      <c r="Z5" s="82"/>
      <c r="AA5" s="82"/>
      <c r="AB5" s="82"/>
      <c r="AC5" s="82"/>
      <c r="AD5" s="82"/>
      <c r="AE5" s="82"/>
    </row>
    <row r="6" spans="1:37" ht="51" x14ac:dyDescent="0.25">
      <c r="A6" s="82"/>
      <c r="B6" s="18" t="s">
        <v>106</v>
      </c>
      <c r="C6" s="16" t="s">
        <v>103</v>
      </c>
      <c r="D6" s="17">
        <v>0.6</v>
      </c>
      <c r="E6" s="82"/>
      <c r="F6" s="82"/>
      <c r="G6" s="82"/>
      <c r="H6" s="82"/>
      <c r="I6" s="82"/>
      <c r="J6" s="82"/>
      <c r="K6" s="82"/>
      <c r="L6" s="82"/>
      <c r="M6" s="82"/>
      <c r="N6" s="82"/>
      <c r="O6" s="82"/>
      <c r="P6" s="82"/>
      <c r="Q6" s="82"/>
      <c r="R6" s="82"/>
      <c r="S6" s="82"/>
      <c r="T6" s="82"/>
      <c r="U6" s="82"/>
      <c r="V6" s="82"/>
      <c r="W6" s="82"/>
      <c r="X6" s="82"/>
      <c r="Y6" s="82"/>
      <c r="Z6" s="82"/>
      <c r="AA6" s="82"/>
      <c r="AB6" s="82"/>
      <c r="AC6" s="82"/>
      <c r="AD6" s="82"/>
      <c r="AE6" s="82"/>
    </row>
    <row r="7" spans="1:37" ht="76.5" x14ac:dyDescent="0.25">
      <c r="A7" s="82"/>
      <c r="B7" s="19" t="s">
        <v>6</v>
      </c>
      <c r="C7" s="16" t="s">
        <v>104</v>
      </c>
      <c r="D7" s="17">
        <v>0.8</v>
      </c>
      <c r="E7" s="82"/>
      <c r="F7" s="82"/>
      <c r="G7" s="82"/>
      <c r="H7" s="82"/>
      <c r="I7" s="82"/>
      <c r="J7" s="82"/>
      <c r="K7" s="82"/>
      <c r="L7" s="82"/>
      <c r="M7" s="82"/>
      <c r="N7" s="82"/>
      <c r="O7" s="82"/>
      <c r="P7" s="82"/>
      <c r="Q7" s="82"/>
      <c r="R7" s="82"/>
      <c r="S7" s="82"/>
      <c r="T7" s="82"/>
      <c r="U7" s="82"/>
      <c r="V7" s="82"/>
      <c r="W7" s="82"/>
      <c r="X7" s="82"/>
      <c r="Y7" s="82"/>
      <c r="Z7" s="82"/>
      <c r="AA7" s="82"/>
      <c r="AB7" s="82"/>
      <c r="AC7" s="82"/>
      <c r="AD7" s="82"/>
      <c r="AE7" s="82"/>
    </row>
    <row r="8" spans="1:37" ht="51" x14ac:dyDescent="0.25">
      <c r="A8" s="82"/>
      <c r="B8" s="20" t="s">
        <v>53</v>
      </c>
      <c r="C8" s="16" t="s">
        <v>105</v>
      </c>
      <c r="D8" s="17">
        <v>1</v>
      </c>
      <c r="E8" s="82"/>
      <c r="F8" s="82"/>
      <c r="G8" s="82"/>
      <c r="H8" s="82"/>
      <c r="I8" s="82"/>
      <c r="J8" s="82"/>
      <c r="K8" s="82"/>
      <c r="L8" s="82"/>
      <c r="M8" s="82"/>
      <c r="N8" s="82"/>
      <c r="O8" s="82"/>
      <c r="P8" s="82"/>
      <c r="Q8" s="82"/>
      <c r="R8" s="82"/>
      <c r="S8" s="82"/>
      <c r="T8" s="82"/>
      <c r="U8" s="82"/>
      <c r="V8" s="82"/>
      <c r="W8" s="82"/>
      <c r="X8" s="82"/>
      <c r="Y8" s="82"/>
      <c r="Z8" s="82"/>
      <c r="AA8" s="82"/>
      <c r="AB8" s="82"/>
      <c r="AC8" s="82"/>
      <c r="AD8" s="82"/>
      <c r="AE8" s="82"/>
    </row>
    <row r="9" spans="1:37" x14ac:dyDescent="0.25">
      <c r="A9" s="82"/>
      <c r="B9" s="106"/>
      <c r="C9" s="106"/>
      <c r="D9" s="106"/>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row>
    <row r="10" spans="1:37" ht="16.5" x14ac:dyDescent="0.25">
      <c r="A10" s="82"/>
      <c r="B10" s="107"/>
      <c r="C10" s="106"/>
      <c r="D10" s="106"/>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row>
    <row r="11" spans="1:37" x14ac:dyDescent="0.25">
      <c r="A11" s="82"/>
      <c r="B11" s="106"/>
      <c r="C11" s="106"/>
      <c r="D11" s="106"/>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row>
    <row r="12" spans="1:37" x14ac:dyDescent="0.25">
      <c r="A12" s="82"/>
      <c r="B12" s="106"/>
      <c r="C12" s="106"/>
      <c r="D12" s="106"/>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row>
    <row r="13" spans="1:37" x14ac:dyDescent="0.25">
      <c r="A13" s="82"/>
      <c r="B13" s="106"/>
      <c r="C13" s="106"/>
      <c r="D13" s="106"/>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row>
    <row r="14" spans="1:37" x14ac:dyDescent="0.25">
      <c r="A14" s="82"/>
      <c r="B14" s="106"/>
      <c r="C14" s="106"/>
      <c r="D14" s="106"/>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row>
    <row r="15" spans="1:37" x14ac:dyDescent="0.25">
      <c r="A15" s="82"/>
      <c r="B15" s="106"/>
      <c r="C15" s="106"/>
      <c r="D15" s="106"/>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row>
    <row r="16" spans="1:37" x14ac:dyDescent="0.25">
      <c r="A16" s="82"/>
      <c r="B16" s="106"/>
      <c r="C16" s="106"/>
      <c r="D16" s="106"/>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row>
    <row r="17" spans="1:37" x14ac:dyDescent="0.25">
      <c r="A17" s="82"/>
      <c r="B17" s="106"/>
      <c r="C17" s="106"/>
      <c r="D17" s="106"/>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row>
    <row r="18" spans="1:37" x14ac:dyDescent="0.25">
      <c r="A18" s="82"/>
      <c r="B18" s="106"/>
      <c r="C18" s="106"/>
      <c r="D18" s="106"/>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row>
    <row r="19" spans="1:37" x14ac:dyDescent="0.25">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row>
    <row r="20" spans="1:37" x14ac:dyDescent="0.25">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row>
    <row r="21" spans="1:37" x14ac:dyDescent="0.25">
      <c r="A21" s="82"/>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row>
    <row r="22" spans="1:37" x14ac:dyDescent="0.25">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row>
    <row r="23" spans="1:37" x14ac:dyDescent="0.25">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row>
    <row r="24" spans="1:37" x14ac:dyDescent="0.25">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row>
    <row r="25" spans="1:37" x14ac:dyDescent="0.25">
      <c r="A25" s="82"/>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row>
    <row r="26" spans="1:37" x14ac:dyDescent="0.25">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row>
    <row r="27" spans="1:37" x14ac:dyDescent="0.25">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row>
    <row r="28" spans="1:37" x14ac:dyDescent="0.25">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row>
    <row r="29" spans="1:37" x14ac:dyDescent="0.25">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row>
    <row r="30" spans="1:37" x14ac:dyDescent="0.25">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row>
    <row r="31" spans="1:37" x14ac:dyDescent="0.25">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row>
    <row r="32" spans="1:37" x14ac:dyDescent="0.25">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row>
    <row r="33" spans="1:31" x14ac:dyDescent="0.25">
      <c r="A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row>
    <row r="34" spans="1:31" x14ac:dyDescent="0.25">
      <c r="A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row>
    <row r="35" spans="1:31" x14ac:dyDescent="0.25">
      <c r="A35" s="82"/>
    </row>
    <row r="36" spans="1:31" x14ac:dyDescent="0.25">
      <c r="A36" s="82"/>
    </row>
    <row r="37" spans="1:31" x14ac:dyDescent="0.25">
      <c r="A37" s="82"/>
    </row>
    <row r="38" spans="1:31" x14ac:dyDescent="0.25">
      <c r="A38" s="82"/>
    </row>
    <row r="39" spans="1:31" x14ac:dyDescent="0.25">
      <c r="A39" s="82"/>
    </row>
    <row r="40" spans="1:31" x14ac:dyDescent="0.25">
      <c r="A40" s="82"/>
    </row>
    <row r="41" spans="1:31" x14ac:dyDescent="0.25">
      <c r="A41" s="82"/>
    </row>
    <row r="42" spans="1:31" x14ac:dyDescent="0.25">
      <c r="A42" s="82"/>
    </row>
    <row r="43" spans="1:31" x14ac:dyDescent="0.25">
      <c r="A43" s="82"/>
    </row>
    <row r="44" spans="1:31" x14ac:dyDescent="0.25">
      <c r="A44" s="82"/>
    </row>
    <row r="45" spans="1:31" x14ac:dyDescent="0.25">
      <c r="A45" s="82"/>
    </row>
    <row r="46" spans="1:31" x14ac:dyDescent="0.25">
      <c r="A46" s="82"/>
    </row>
    <row r="47" spans="1:31" x14ac:dyDescent="0.25">
      <c r="A47" s="82"/>
    </row>
    <row r="48" spans="1:31" x14ac:dyDescent="0.25">
      <c r="A48" s="82"/>
    </row>
    <row r="49" spans="1:1" x14ac:dyDescent="0.25">
      <c r="A49" s="82"/>
    </row>
    <row r="50" spans="1:1" x14ac:dyDescent="0.25">
      <c r="A50" s="82"/>
    </row>
    <row r="51" spans="1:1" x14ac:dyDescent="0.25">
      <c r="A51" s="82"/>
    </row>
    <row r="52" spans="1:1" x14ac:dyDescent="0.25">
      <c r="A52" s="82"/>
    </row>
    <row r="53" spans="1:1" x14ac:dyDescent="0.25">
      <c r="A53" s="82"/>
    </row>
    <row r="54" spans="1:1" x14ac:dyDescent="0.25">
      <c r="A54" s="82"/>
    </row>
    <row r="55" spans="1:1" x14ac:dyDescent="0.25">
      <c r="A55" s="82"/>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topLeftCell="A176" zoomScale="60" zoomScaleNormal="60" workbookViewId="0">
      <selection activeCell="A6" sqref="A6"/>
    </sheetView>
  </sheetViews>
  <sheetFormatPr baseColWidth="10" defaultRowHeight="15" x14ac:dyDescent="0.25"/>
  <cols>
    <col min="2" max="2" width="40.42578125" customWidth="1"/>
    <col min="3" max="3" width="74.7109375" customWidth="1"/>
    <col min="4" max="4" width="135" bestFit="1" customWidth="1"/>
    <col min="5" max="5" width="144.5703125" bestFit="1" customWidth="1"/>
  </cols>
  <sheetData>
    <row r="1" spans="1:21" ht="33.75" x14ac:dyDescent="0.25">
      <c r="A1" s="82"/>
      <c r="B1" s="426" t="s">
        <v>62</v>
      </c>
      <c r="C1" s="426"/>
      <c r="D1" s="426"/>
      <c r="E1" s="82"/>
      <c r="F1" s="82"/>
      <c r="G1" s="82"/>
      <c r="H1" s="82"/>
      <c r="I1" s="82"/>
      <c r="J1" s="82"/>
      <c r="K1" s="82"/>
      <c r="L1" s="82"/>
      <c r="M1" s="82"/>
      <c r="N1" s="82"/>
      <c r="O1" s="82"/>
      <c r="P1" s="82"/>
      <c r="Q1" s="82"/>
      <c r="R1" s="82"/>
      <c r="S1" s="82"/>
      <c r="T1" s="82"/>
      <c r="U1" s="82"/>
    </row>
    <row r="2" spans="1:21" x14ac:dyDescent="0.25">
      <c r="A2" s="82"/>
      <c r="B2" s="82"/>
      <c r="C2" s="82"/>
      <c r="D2" s="82"/>
      <c r="E2" s="82"/>
      <c r="F2" s="82"/>
      <c r="G2" s="82"/>
      <c r="H2" s="82"/>
      <c r="I2" s="82"/>
      <c r="J2" s="82"/>
      <c r="K2" s="82"/>
      <c r="L2" s="82"/>
      <c r="M2" s="82"/>
      <c r="N2" s="82"/>
      <c r="O2" s="82"/>
      <c r="P2" s="82"/>
      <c r="Q2" s="82"/>
      <c r="R2" s="82"/>
      <c r="S2" s="82"/>
      <c r="T2" s="82"/>
      <c r="U2" s="82"/>
    </row>
    <row r="3" spans="1:21" ht="30" x14ac:dyDescent="0.25">
      <c r="A3" s="82"/>
      <c r="B3" s="103"/>
      <c r="C3" s="35" t="s">
        <v>55</v>
      </c>
      <c r="D3" s="35" t="s">
        <v>56</v>
      </c>
      <c r="E3" s="82"/>
      <c r="F3" s="82"/>
      <c r="G3" s="82"/>
      <c r="H3" s="82"/>
      <c r="I3" s="82"/>
      <c r="J3" s="82"/>
      <c r="K3" s="82"/>
      <c r="L3" s="82"/>
      <c r="M3" s="82"/>
      <c r="N3" s="82"/>
      <c r="O3" s="82"/>
      <c r="P3" s="82"/>
      <c r="Q3" s="82"/>
      <c r="R3" s="82"/>
      <c r="S3" s="82"/>
      <c r="T3" s="82"/>
      <c r="U3" s="82"/>
    </row>
    <row r="4" spans="1:21" ht="33.75" x14ac:dyDescent="0.25">
      <c r="A4" s="102" t="s">
        <v>82</v>
      </c>
      <c r="B4" s="38" t="s">
        <v>100</v>
      </c>
      <c r="C4" s="43" t="s">
        <v>156</v>
      </c>
      <c r="D4" s="36" t="s">
        <v>96</v>
      </c>
      <c r="E4" s="82"/>
      <c r="F4" s="82"/>
      <c r="G4" s="82"/>
      <c r="H4" s="82"/>
      <c r="I4" s="82"/>
      <c r="J4" s="82"/>
      <c r="K4" s="82"/>
      <c r="L4" s="82"/>
      <c r="M4" s="82"/>
      <c r="N4" s="82"/>
      <c r="O4" s="82"/>
      <c r="P4" s="82"/>
      <c r="Q4" s="82"/>
      <c r="R4" s="82"/>
      <c r="S4" s="82"/>
      <c r="T4" s="82"/>
      <c r="U4" s="82"/>
    </row>
    <row r="5" spans="1:21" ht="67.5" x14ac:dyDescent="0.25">
      <c r="A5" s="102" t="s">
        <v>83</v>
      </c>
      <c r="B5" s="39" t="s">
        <v>58</v>
      </c>
      <c r="C5" s="44" t="s">
        <v>92</v>
      </c>
      <c r="D5" s="37" t="s">
        <v>97</v>
      </c>
      <c r="E5" s="82"/>
      <c r="F5" s="82"/>
      <c r="G5" s="82"/>
      <c r="H5" s="82"/>
      <c r="I5" s="82"/>
      <c r="J5" s="82"/>
      <c r="K5" s="82"/>
      <c r="L5" s="82"/>
      <c r="M5" s="82"/>
      <c r="N5" s="82"/>
      <c r="O5" s="82"/>
      <c r="P5" s="82"/>
      <c r="Q5" s="82"/>
      <c r="R5" s="82"/>
      <c r="S5" s="82"/>
      <c r="T5" s="82"/>
      <c r="U5" s="82"/>
    </row>
    <row r="6" spans="1:21" ht="67.5" x14ac:dyDescent="0.25">
      <c r="A6" s="102" t="s">
        <v>80</v>
      </c>
      <c r="B6" s="40" t="s">
        <v>59</v>
      </c>
      <c r="C6" s="44" t="s">
        <v>93</v>
      </c>
      <c r="D6" s="37" t="s">
        <v>99</v>
      </c>
      <c r="E6" s="82"/>
      <c r="F6" s="82"/>
      <c r="G6" s="82"/>
      <c r="H6" s="82"/>
      <c r="I6" s="82"/>
      <c r="J6" s="82"/>
      <c r="K6" s="82"/>
      <c r="L6" s="82"/>
      <c r="M6" s="82"/>
      <c r="N6" s="82"/>
      <c r="O6" s="82"/>
      <c r="P6" s="82"/>
      <c r="Q6" s="82"/>
      <c r="R6" s="82"/>
      <c r="S6" s="82"/>
      <c r="T6" s="82"/>
      <c r="U6" s="82"/>
    </row>
    <row r="7" spans="1:21" ht="101.25" x14ac:dyDescent="0.25">
      <c r="A7" s="102" t="s">
        <v>7</v>
      </c>
      <c r="B7" s="41" t="s">
        <v>60</v>
      </c>
      <c r="C7" s="44" t="s">
        <v>94</v>
      </c>
      <c r="D7" s="37" t="s">
        <v>98</v>
      </c>
      <c r="E7" s="82"/>
      <c r="F7" s="82"/>
      <c r="G7" s="82"/>
      <c r="H7" s="82"/>
      <c r="I7" s="82"/>
      <c r="J7" s="82"/>
      <c r="K7" s="82"/>
      <c r="L7" s="82"/>
      <c r="M7" s="82"/>
      <c r="N7" s="82"/>
      <c r="O7" s="82"/>
      <c r="P7" s="82"/>
      <c r="Q7" s="82"/>
      <c r="R7" s="82"/>
      <c r="S7" s="82"/>
      <c r="T7" s="82"/>
      <c r="U7" s="82"/>
    </row>
    <row r="8" spans="1:21" ht="67.5" x14ac:dyDescent="0.25">
      <c r="A8" s="102" t="s">
        <v>84</v>
      </c>
      <c r="B8" s="42" t="s">
        <v>61</v>
      </c>
      <c r="C8" s="44" t="s">
        <v>95</v>
      </c>
      <c r="D8" s="37" t="s">
        <v>117</v>
      </c>
      <c r="E8" s="82"/>
      <c r="F8" s="82"/>
      <c r="G8" s="82"/>
      <c r="H8" s="82"/>
      <c r="I8" s="82"/>
      <c r="J8" s="82"/>
      <c r="K8" s="82"/>
      <c r="L8" s="82"/>
      <c r="M8" s="82"/>
      <c r="N8" s="82"/>
      <c r="O8" s="82"/>
      <c r="P8" s="82"/>
      <c r="Q8" s="82"/>
      <c r="R8" s="82"/>
      <c r="S8" s="82"/>
      <c r="T8" s="82"/>
      <c r="U8" s="82"/>
    </row>
    <row r="9" spans="1:21" ht="20.25" x14ac:dyDescent="0.25">
      <c r="A9" s="102"/>
      <c r="B9" s="102"/>
      <c r="C9" s="104"/>
      <c r="D9" s="104"/>
      <c r="E9" s="82"/>
      <c r="F9" s="82"/>
      <c r="G9" s="82"/>
      <c r="H9" s="82"/>
      <c r="I9" s="82"/>
      <c r="J9" s="82"/>
      <c r="K9" s="82"/>
      <c r="L9" s="82"/>
      <c r="M9" s="82"/>
      <c r="N9" s="82"/>
      <c r="O9" s="82"/>
      <c r="P9" s="82"/>
      <c r="Q9" s="82"/>
      <c r="R9" s="82"/>
      <c r="S9" s="82"/>
      <c r="T9" s="82"/>
      <c r="U9" s="82"/>
    </row>
    <row r="10" spans="1:21" ht="16.5" x14ac:dyDescent="0.25">
      <c r="A10" s="102"/>
      <c r="B10" s="105"/>
      <c r="C10" s="105"/>
      <c r="D10" s="105"/>
      <c r="E10" s="82"/>
      <c r="F10" s="82"/>
      <c r="G10" s="82"/>
      <c r="H10" s="82"/>
      <c r="I10" s="82"/>
      <c r="J10" s="82"/>
      <c r="K10" s="82"/>
      <c r="L10" s="82"/>
      <c r="M10" s="82"/>
      <c r="N10" s="82"/>
      <c r="O10" s="82"/>
      <c r="P10" s="82"/>
      <c r="Q10" s="82"/>
      <c r="R10" s="82"/>
      <c r="S10" s="82"/>
      <c r="T10" s="82"/>
      <c r="U10" s="82"/>
    </row>
    <row r="11" spans="1:21" x14ac:dyDescent="0.25">
      <c r="A11" s="102"/>
      <c r="B11" s="102" t="s">
        <v>90</v>
      </c>
      <c r="C11" s="102" t="s">
        <v>144</v>
      </c>
      <c r="D11" s="102" t="s">
        <v>151</v>
      </c>
      <c r="E11" s="82"/>
      <c r="F11" s="82"/>
      <c r="G11" s="82"/>
      <c r="H11" s="82"/>
      <c r="I11" s="82"/>
      <c r="J11" s="82"/>
      <c r="K11" s="82"/>
      <c r="L11" s="82"/>
      <c r="M11" s="82"/>
      <c r="N11" s="82"/>
      <c r="O11" s="82"/>
      <c r="P11" s="82"/>
      <c r="Q11" s="82"/>
      <c r="R11" s="82"/>
      <c r="S11" s="82"/>
      <c r="T11" s="82"/>
      <c r="U11" s="82"/>
    </row>
    <row r="12" spans="1:21" x14ac:dyDescent="0.25">
      <c r="A12" s="102"/>
      <c r="B12" s="102" t="s">
        <v>88</v>
      </c>
      <c r="C12" s="102" t="s">
        <v>148</v>
      </c>
      <c r="D12" s="102" t="s">
        <v>152</v>
      </c>
      <c r="E12" s="82"/>
      <c r="F12" s="82"/>
      <c r="G12" s="82"/>
      <c r="H12" s="82"/>
      <c r="I12" s="82"/>
      <c r="J12" s="82"/>
      <c r="K12" s="82"/>
      <c r="L12" s="82"/>
      <c r="M12" s="82"/>
      <c r="N12" s="82"/>
      <c r="O12" s="82"/>
      <c r="P12" s="82"/>
      <c r="Q12" s="82"/>
      <c r="R12" s="82"/>
      <c r="S12" s="82"/>
      <c r="T12" s="82"/>
      <c r="U12" s="82"/>
    </row>
    <row r="13" spans="1:21" x14ac:dyDescent="0.25">
      <c r="A13" s="102"/>
      <c r="B13" s="102"/>
      <c r="C13" s="102" t="s">
        <v>147</v>
      </c>
      <c r="D13" s="102" t="s">
        <v>153</v>
      </c>
      <c r="E13" s="82"/>
      <c r="F13" s="82"/>
      <c r="G13" s="82"/>
      <c r="H13" s="82"/>
      <c r="I13" s="82"/>
      <c r="J13" s="82"/>
      <c r="K13" s="82"/>
      <c r="L13" s="82"/>
      <c r="M13" s="82"/>
      <c r="N13" s="82"/>
      <c r="O13" s="82"/>
      <c r="P13" s="82"/>
      <c r="Q13" s="82"/>
      <c r="R13" s="82"/>
      <c r="S13" s="82"/>
      <c r="T13" s="82"/>
      <c r="U13" s="82"/>
    </row>
    <row r="14" spans="1:21" x14ac:dyDescent="0.25">
      <c r="A14" s="102"/>
      <c r="B14" s="102"/>
      <c r="C14" s="102" t="s">
        <v>149</v>
      </c>
      <c r="D14" s="102" t="s">
        <v>154</v>
      </c>
      <c r="E14" s="82"/>
      <c r="F14" s="82"/>
      <c r="G14" s="82"/>
      <c r="H14" s="82"/>
      <c r="I14" s="82"/>
      <c r="J14" s="82"/>
      <c r="K14" s="82"/>
      <c r="L14" s="82"/>
      <c r="M14" s="82"/>
      <c r="N14" s="82"/>
      <c r="O14" s="82"/>
      <c r="P14" s="82"/>
      <c r="Q14" s="82"/>
      <c r="R14" s="82"/>
      <c r="S14" s="82"/>
      <c r="T14" s="82"/>
      <c r="U14" s="82"/>
    </row>
    <row r="15" spans="1:21" x14ac:dyDescent="0.25">
      <c r="A15" s="102"/>
      <c r="B15" s="102"/>
      <c r="C15" s="102" t="s">
        <v>150</v>
      </c>
      <c r="D15" s="102" t="s">
        <v>155</v>
      </c>
      <c r="E15" s="82"/>
      <c r="F15" s="82"/>
      <c r="G15" s="82"/>
      <c r="H15" s="82"/>
      <c r="I15" s="82"/>
      <c r="J15" s="82"/>
      <c r="K15" s="82"/>
      <c r="L15" s="82"/>
      <c r="M15" s="82"/>
      <c r="N15" s="82"/>
      <c r="O15" s="82"/>
      <c r="P15" s="82"/>
      <c r="Q15" s="82"/>
      <c r="R15" s="82"/>
      <c r="S15" s="82"/>
      <c r="T15" s="82"/>
      <c r="U15" s="82"/>
    </row>
    <row r="16" spans="1:21" x14ac:dyDescent="0.25">
      <c r="A16" s="102"/>
      <c r="B16" s="102"/>
      <c r="C16" s="102"/>
      <c r="D16" s="102"/>
      <c r="E16" s="82"/>
      <c r="F16" s="82"/>
      <c r="G16" s="82"/>
      <c r="H16" s="82"/>
      <c r="I16" s="82"/>
      <c r="J16" s="82"/>
      <c r="K16" s="82"/>
      <c r="L16" s="82"/>
      <c r="M16" s="82"/>
      <c r="N16" s="82"/>
      <c r="O16" s="82"/>
    </row>
    <row r="17" spans="1:15" x14ac:dyDescent="0.25">
      <c r="A17" s="102"/>
      <c r="B17" s="102"/>
      <c r="C17" s="102"/>
      <c r="D17" s="102"/>
      <c r="E17" s="82"/>
      <c r="F17" s="82"/>
      <c r="G17" s="82"/>
      <c r="H17" s="82"/>
      <c r="I17" s="82"/>
      <c r="J17" s="82"/>
      <c r="K17" s="82"/>
      <c r="L17" s="82"/>
      <c r="M17" s="82"/>
      <c r="N17" s="82"/>
      <c r="O17" s="82"/>
    </row>
    <row r="18" spans="1:15" x14ac:dyDescent="0.25">
      <c r="A18" s="102"/>
      <c r="B18" s="106"/>
      <c r="C18" s="106"/>
      <c r="D18" s="106"/>
      <c r="E18" s="82"/>
      <c r="F18" s="82"/>
      <c r="G18" s="82"/>
      <c r="H18" s="82"/>
      <c r="I18" s="82"/>
      <c r="J18" s="82"/>
      <c r="K18" s="82"/>
      <c r="L18" s="82"/>
      <c r="M18" s="82"/>
      <c r="N18" s="82"/>
      <c r="O18" s="82"/>
    </row>
    <row r="19" spans="1:15" x14ac:dyDescent="0.25">
      <c r="A19" s="102"/>
      <c r="B19" s="106"/>
      <c r="C19" s="106"/>
      <c r="D19" s="106"/>
      <c r="E19" s="82"/>
      <c r="F19" s="82"/>
      <c r="G19" s="82"/>
      <c r="H19" s="82"/>
      <c r="I19" s="82"/>
      <c r="J19" s="82"/>
      <c r="K19" s="82"/>
      <c r="L19" s="82"/>
      <c r="M19" s="82"/>
      <c r="N19" s="82"/>
      <c r="O19" s="82"/>
    </row>
    <row r="20" spans="1:15" x14ac:dyDescent="0.25">
      <c r="A20" s="102"/>
      <c r="B20" s="106"/>
      <c r="C20" s="106"/>
      <c r="D20" s="106"/>
      <c r="E20" s="82"/>
      <c r="F20" s="82"/>
      <c r="G20" s="82"/>
      <c r="H20" s="82"/>
      <c r="I20" s="82"/>
      <c r="J20" s="82"/>
      <c r="K20" s="82"/>
      <c r="L20" s="82"/>
      <c r="M20" s="82"/>
      <c r="N20" s="82"/>
      <c r="O20" s="82"/>
    </row>
    <row r="21" spans="1:15" x14ac:dyDescent="0.25">
      <c r="A21" s="102"/>
      <c r="B21" s="106"/>
      <c r="C21" s="106"/>
      <c r="D21" s="106"/>
      <c r="E21" s="82"/>
      <c r="F21" s="82"/>
      <c r="G21" s="82"/>
      <c r="H21" s="82"/>
      <c r="I21" s="82"/>
      <c r="J21" s="82"/>
      <c r="K21" s="82"/>
      <c r="L21" s="82"/>
      <c r="M21" s="82"/>
      <c r="N21" s="82"/>
      <c r="O21" s="82"/>
    </row>
    <row r="22" spans="1:15" ht="20.25" x14ac:dyDescent="0.25">
      <c r="A22" s="102"/>
      <c r="B22" s="102"/>
      <c r="C22" s="104"/>
      <c r="D22" s="104"/>
      <c r="E22" s="82"/>
      <c r="F22" s="82"/>
      <c r="G22" s="82"/>
      <c r="H22" s="82"/>
      <c r="I22" s="82"/>
      <c r="J22" s="82"/>
      <c r="K22" s="82"/>
      <c r="L22" s="82"/>
      <c r="M22" s="82"/>
      <c r="N22" s="82"/>
      <c r="O22" s="82"/>
    </row>
    <row r="23" spans="1:15" ht="20.25" x14ac:dyDescent="0.25">
      <c r="A23" s="102"/>
      <c r="B23" s="102"/>
      <c r="C23" s="104"/>
      <c r="D23" s="104"/>
      <c r="E23" s="82"/>
      <c r="F23" s="82"/>
      <c r="G23" s="82"/>
      <c r="H23" s="82"/>
      <c r="I23" s="82"/>
      <c r="J23" s="82"/>
      <c r="K23" s="82"/>
      <c r="L23" s="82"/>
      <c r="M23" s="82"/>
      <c r="N23" s="82"/>
      <c r="O23" s="82"/>
    </row>
    <row r="24" spans="1:15" ht="20.25" x14ac:dyDescent="0.25">
      <c r="A24" s="102"/>
      <c r="B24" s="102"/>
      <c r="C24" s="104"/>
      <c r="D24" s="104"/>
      <c r="E24" s="82"/>
      <c r="F24" s="82"/>
      <c r="G24" s="82"/>
      <c r="H24" s="82"/>
      <c r="I24" s="82"/>
      <c r="J24" s="82"/>
      <c r="K24" s="82"/>
      <c r="L24" s="82"/>
      <c r="M24" s="82"/>
      <c r="N24" s="82"/>
      <c r="O24" s="82"/>
    </row>
    <row r="25" spans="1:15" ht="20.25" x14ac:dyDescent="0.25">
      <c r="A25" s="102"/>
      <c r="B25" s="102"/>
      <c r="C25" s="104"/>
      <c r="D25" s="104"/>
      <c r="E25" s="82"/>
      <c r="F25" s="82"/>
      <c r="G25" s="82"/>
      <c r="H25" s="82"/>
      <c r="I25" s="82"/>
      <c r="J25" s="82"/>
      <c r="K25" s="82"/>
      <c r="L25" s="82"/>
      <c r="M25" s="82"/>
      <c r="N25" s="82"/>
      <c r="O25" s="82"/>
    </row>
    <row r="26" spans="1:15" ht="20.25" x14ac:dyDescent="0.25">
      <c r="A26" s="102"/>
      <c r="B26" s="102"/>
      <c r="C26" s="104"/>
      <c r="D26" s="104"/>
      <c r="E26" s="82"/>
      <c r="F26" s="82"/>
      <c r="G26" s="82"/>
      <c r="H26" s="82"/>
      <c r="I26" s="82"/>
      <c r="J26" s="82"/>
      <c r="K26" s="82"/>
      <c r="L26" s="82"/>
      <c r="M26" s="82"/>
      <c r="N26" s="82"/>
      <c r="O26" s="82"/>
    </row>
    <row r="27" spans="1:15" ht="20.25" x14ac:dyDescent="0.25">
      <c r="A27" s="102"/>
      <c r="B27" s="102"/>
      <c r="C27" s="104"/>
      <c r="D27" s="104"/>
      <c r="E27" s="82"/>
      <c r="F27" s="82"/>
      <c r="G27" s="82"/>
      <c r="H27" s="82"/>
      <c r="I27" s="82"/>
      <c r="J27" s="82"/>
      <c r="K27" s="82"/>
      <c r="L27" s="82"/>
      <c r="M27" s="82"/>
      <c r="N27" s="82"/>
      <c r="O27" s="82"/>
    </row>
    <row r="28" spans="1:15" ht="20.25" x14ac:dyDescent="0.25">
      <c r="A28" s="102"/>
      <c r="B28" s="102"/>
      <c r="C28" s="104"/>
      <c r="D28" s="104"/>
      <c r="E28" s="82"/>
      <c r="F28" s="82"/>
      <c r="G28" s="82"/>
      <c r="H28" s="82"/>
      <c r="I28" s="82"/>
      <c r="J28" s="82"/>
      <c r="K28" s="82"/>
      <c r="L28" s="82"/>
      <c r="M28" s="82"/>
      <c r="N28" s="82"/>
      <c r="O28" s="82"/>
    </row>
    <row r="29" spans="1:15" ht="20.25" x14ac:dyDescent="0.25">
      <c r="A29" s="102"/>
      <c r="B29" s="102"/>
      <c r="C29" s="104"/>
      <c r="D29" s="104"/>
      <c r="E29" s="82"/>
      <c r="F29" s="82"/>
      <c r="G29" s="82"/>
      <c r="H29" s="82"/>
      <c r="I29" s="82"/>
      <c r="J29" s="82"/>
      <c r="K29" s="82"/>
      <c r="L29" s="82"/>
      <c r="M29" s="82"/>
      <c r="N29" s="82"/>
      <c r="O29" s="82"/>
    </row>
    <row r="30" spans="1:15" ht="20.25" x14ac:dyDescent="0.25">
      <c r="A30" s="102"/>
      <c r="B30" s="102"/>
      <c r="C30" s="104"/>
      <c r="D30" s="104"/>
      <c r="E30" s="82"/>
      <c r="F30" s="82"/>
      <c r="G30" s="82"/>
      <c r="H30" s="82"/>
      <c r="I30" s="82"/>
      <c r="J30" s="82"/>
      <c r="K30" s="82"/>
      <c r="L30" s="82"/>
      <c r="M30" s="82"/>
      <c r="N30" s="82"/>
      <c r="O30" s="82"/>
    </row>
    <row r="31" spans="1:15" ht="20.25" x14ac:dyDescent="0.25">
      <c r="A31" s="102"/>
      <c r="B31" s="102"/>
      <c r="C31" s="104"/>
      <c r="D31" s="104"/>
      <c r="E31" s="82"/>
      <c r="F31" s="82"/>
      <c r="G31" s="82"/>
      <c r="H31" s="82"/>
      <c r="I31" s="82"/>
      <c r="J31" s="82"/>
      <c r="K31" s="82"/>
      <c r="L31" s="82"/>
      <c r="M31" s="82"/>
      <c r="N31" s="82"/>
      <c r="O31" s="82"/>
    </row>
    <row r="32" spans="1:15" ht="20.25" x14ac:dyDescent="0.25">
      <c r="A32" s="102"/>
      <c r="B32" s="102"/>
      <c r="C32" s="104"/>
      <c r="D32" s="104"/>
      <c r="E32" s="82"/>
      <c r="F32" s="82"/>
      <c r="G32" s="82"/>
      <c r="H32" s="82"/>
      <c r="I32" s="82"/>
      <c r="J32" s="82"/>
      <c r="K32" s="82"/>
      <c r="L32" s="82"/>
      <c r="M32" s="82"/>
      <c r="N32" s="82"/>
      <c r="O32" s="82"/>
    </row>
    <row r="33" spans="1:15" ht="20.25" x14ac:dyDescent="0.25">
      <c r="A33" s="102"/>
      <c r="B33" s="102"/>
      <c r="C33" s="104"/>
      <c r="D33" s="104"/>
      <c r="E33" s="82"/>
      <c r="F33" s="82"/>
      <c r="G33" s="82"/>
      <c r="H33" s="82"/>
      <c r="I33" s="82"/>
      <c r="J33" s="82"/>
      <c r="K33" s="82"/>
      <c r="L33" s="82"/>
      <c r="M33" s="82"/>
      <c r="N33" s="82"/>
      <c r="O33" s="82"/>
    </row>
    <row r="34" spans="1:15" ht="20.25" x14ac:dyDescent="0.25">
      <c r="A34" s="102"/>
      <c r="B34" s="102"/>
      <c r="C34" s="104"/>
      <c r="D34" s="104"/>
      <c r="E34" s="82"/>
      <c r="F34" s="82"/>
      <c r="G34" s="82"/>
      <c r="H34" s="82"/>
      <c r="I34" s="82"/>
      <c r="J34" s="82"/>
      <c r="K34" s="82"/>
      <c r="L34" s="82"/>
      <c r="M34" s="82"/>
      <c r="N34" s="82"/>
      <c r="O34" s="82"/>
    </row>
    <row r="35" spans="1:15" ht="20.25" x14ac:dyDescent="0.25">
      <c r="A35" s="102"/>
      <c r="B35" s="102"/>
      <c r="C35" s="104"/>
      <c r="D35" s="104"/>
      <c r="E35" s="82"/>
      <c r="F35" s="82"/>
      <c r="G35" s="82"/>
      <c r="H35" s="82"/>
      <c r="I35" s="82"/>
      <c r="J35" s="82"/>
      <c r="K35" s="82"/>
      <c r="L35" s="82"/>
      <c r="M35" s="82"/>
      <c r="N35" s="82"/>
      <c r="O35" s="82"/>
    </row>
    <row r="36" spans="1:15" ht="20.25" x14ac:dyDescent="0.25">
      <c r="A36" s="102"/>
      <c r="B36" s="102"/>
      <c r="C36" s="104"/>
      <c r="D36" s="104"/>
      <c r="E36" s="82"/>
      <c r="F36" s="82"/>
      <c r="G36" s="82"/>
      <c r="H36" s="82"/>
      <c r="I36" s="82"/>
      <c r="J36" s="82"/>
      <c r="K36" s="82"/>
      <c r="L36" s="82"/>
      <c r="M36" s="82"/>
      <c r="N36" s="82"/>
      <c r="O36" s="82"/>
    </row>
    <row r="37" spans="1:15" ht="20.25" x14ac:dyDescent="0.25">
      <c r="A37" s="102"/>
      <c r="B37" s="102"/>
      <c r="C37" s="104"/>
      <c r="D37" s="104"/>
      <c r="E37" s="82"/>
      <c r="F37" s="82"/>
      <c r="G37" s="82"/>
      <c r="H37" s="82"/>
      <c r="I37" s="82"/>
      <c r="J37" s="82"/>
      <c r="K37" s="82"/>
      <c r="L37" s="82"/>
      <c r="M37" s="82"/>
      <c r="N37" s="82"/>
      <c r="O37" s="82"/>
    </row>
    <row r="38" spans="1:15" ht="20.25" x14ac:dyDescent="0.25">
      <c r="A38" s="102"/>
      <c r="B38" s="102"/>
      <c r="C38" s="104"/>
      <c r="D38" s="104"/>
      <c r="E38" s="82"/>
      <c r="F38" s="82"/>
      <c r="G38" s="82"/>
      <c r="H38" s="82"/>
      <c r="I38" s="82"/>
      <c r="J38" s="82"/>
      <c r="K38" s="82"/>
      <c r="L38" s="82"/>
      <c r="M38" s="82"/>
      <c r="N38" s="82"/>
      <c r="O38" s="82"/>
    </row>
    <row r="39" spans="1:15" ht="20.25" x14ac:dyDescent="0.25">
      <c r="A39" s="102"/>
      <c r="B39" s="102"/>
      <c r="C39" s="104"/>
      <c r="D39" s="104"/>
      <c r="E39" s="82"/>
      <c r="F39" s="82"/>
      <c r="G39" s="82"/>
      <c r="H39" s="82"/>
      <c r="I39" s="82"/>
      <c r="J39" s="82"/>
      <c r="K39" s="82"/>
      <c r="L39" s="82"/>
      <c r="M39" s="82"/>
      <c r="N39" s="82"/>
      <c r="O39" s="82"/>
    </row>
    <row r="40" spans="1:15" ht="20.25" x14ac:dyDescent="0.25">
      <c r="A40" s="102"/>
      <c r="B40" s="102"/>
      <c r="C40" s="104"/>
      <c r="D40" s="104"/>
      <c r="E40" s="82"/>
      <c r="F40" s="82"/>
      <c r="G40" s="82"/>
      <c r="H40" s="82"/>
      <c r="I40" s="82"/>
      <c r="J40" s="82"/>
      <c r="K40" s="82"/>
      <c r="L40" s="82"/>
      <c r="M40" s="82"/>
      <c r="N40" s="82"/>
      <c r="O40" s="82"/>
    </row>
    <row r="41" spans="1:15" ht="20.25" x14ac:dyDescent="0.25">
      <c r="A41" s="102"/>
      <c r="B41" s="102"/>
      <c r="C41" s="104"/>
      <c r="D41" s="104"/>
      <c r="E41" s="82"/>
      <c r="F41" s="82"/>
      <c r="G41" s="82"/>
      <c r="H41" s="82"/>
      <c r="I41" s="82"/>
      <c r="J41" s="82"/>
      <c r="K41" s="82"/>
      <c r="L41" s="82"/>
      <c r="M41" s="82"/>
      <c r="N41" s="82"/>
      <c r="O41" s="82"/>
    </row>
    <row r="42" spans="1:15" ht="20.25" x14ac:dyDescent="0.25">
      <c r="A42" s="102"/>
      <c r="B42" s="102"/>
      <c r="C42" s="104"/>
      <c r="D42" s="104"/>
      <c r="E42" s="82"/>
      <c r="F42" s="82"/>
      <c r="G42" s="82"/>
      <c r="H42" s="82"/>
      <c r="I42" s="82"/>
      <c r="J42" s="82"/>
      <c r="K42" s="82"/>
      <c r="L42" s="82"/>
      <c r="M42" s="82"/>
      <c r="N42" s="82"/>
      <c r="O42" s="82"/>
    </row>
    <row r="43" spans="1:15" ht="20.25" x14ac:dyDescent="0.25">
      <c r="A43" s="102"/>
      <c r="B43" s="102"/>
      <c r="C43" s="104"/>
      <c r="D43" s="104"/>
      <c r="E43" s="82"/>
      <c r="F43" s="82"/>
      <c r="G43" s="82"/>
      <c r="H43" s="82"/>
      <c r="I43" s="82"/>
      <c r="J43" s="82"/>
      <c r="K43" s="82"/>
      <c r="L43" s="82"/>
      <c r="M43" s="82"/>
      <c r="N43" s="82"/>
      <c r="O43" s="82"/>
    </row>
    <row r="44" spans="1:15" ht="20.25" x14ac:dyDescent="0.25">
      <c r="A44" s="102"/>
      <c r="B44" s="102"/>
      <c r="C44" s="104"/>
      <c r="D44" s="104"/>
      <c r="E44" s="82"/>
      <c r="F44" s="82"/>
      <c r="G44" s="82"/>
      <c r="H44" s="82"/>
      <c r="I44" s="82"/>
      <c r="J44" s="82"/>
      <c r="K44" s="82"/>
      <c r="L44" s="82"/>
      <c r="M44" s="82"/>
      <c r="N44" s="82"/>
      <c r="O44" s="82"/>
    </row>
    <row r="45" spans="1:15" ht="20.25" x14ac:dyDescent="0.25">
      <c r="A45" s="102"/>
      <c r="B45" s="102"/>
      <c r="C45" s="104"/>
      <c r="D45" s="104"/>
      <c r="E45" s="82"/>
      <c r="F45" s="82"/>
      <c r="G45" s="82"/>
      <c r="H45" s="82"/>
      <c r="I45" s="82"/>
      <c r="J45" s="82"/>
      <c r="K45" s="82"/>
      <c r="L45" s="82"/>
      <c r="M45" s="82"/>
      <c r="N45" s="82"/>
      <c r="O45" s="82"/>
    </row>
    <row r="46" spans="1:15" ht="20.25" x14ac:dyDescent="0.25">
      <c r="A46" s="102"/>
      <c r="B46" s="102"/>
      <c r="C46" s="104"/>
      <c r="D46" s="104"/>
      <c r="E46" s="82"/>
      <c r="F46" s="82"/>
      <c r="G46" s="82"/>
      <c r="H46" s="82"/>
      <c r="I46" s="82"/>
      <c r="J46" s="82"/>
      <c r="K46" s="82"/>
      <c r="L46" s="82"/>
      <c r="M46" s="82"/>
      <c r="N46" s="82"/>
      <c r="O46" s="82"/>
    </row>
    <row r="47" spans="1:15" ht="20.25" x14ac:dyDescent="0.25">
      <c r="A47" s="102"/>
      <c r="B47" s="102"/>
      <c r="C47" s="104"/>
      <c r="D47" s="104"/>
      <c r="E47" s="82"/>
      <c r="F47" s="82"/>
      <c r="G47" s="82"/>
      <c r="H47" s="82"/>
      <c r="I47" s="82"/>
      <c r="J47" s="82"/>
      <c r="K47" s="82"/>
      <c r="L47" s="82"/>
      <c r="M47" s="82"/>
      <c r="N47" s="82"/>
      <c r="O47" s="82"/>
    </row>
    <row r="48" spans="1:15" ht="20.25" x14ac:dyDescent="0.25">
      <c r="A48" s="102"/>
      <c r="B48" s="102"/>
      <c r="C48" s="104"/>
      <c r="D48" s="104"/>
      <c r="E48" s="82"/>
      <c r="F48" s="82"/>
      <c r="G48" s="82"/>
      <c r="H48" s="82"/>
      <c r="I48" s="82"/>
      <c r="J48" s="82"/>
      <c r="K48" s="82"/>
      <c r="L48" s="82"/>
      <c r="M48" s="82"/>
      <c r="N48" s="82"/>
      <c r="O48" s="82"/>
    </row>
    <row r="49" spans="1:15" ht="20.25" x14ac:dyDescent="0.25">
      <c r="A49" s="102"/>
      <c r="B49" s="102"/>
      <c r="C49" s="104"/>
      <c r="D49" s="104"/>
      <c r="E49" s="82"/>
      <c r="F49" s="82"/>
      <c r="G49" s="82"/>
      <c r="H49" s="82"/>
      <c r="I49" s="82"/>
      <c r="J49" s="82"/>
      <c r="K49" s="82"/>
      <c r="L49" s="82"/>
      <c r="M49" s="82"/>
      <c r="N49" s="82"/>
      <c r="O49" s="82"/>
    </row>
    <row r="50" spans="1:15" ht="20.25" x14ac:dyDescent="0.25">
      <c r="A50" s="102"/>
      <c r="B50" s="102"/>
      <c r="C50" s="104"/>
      <c r="D50" s="104"/>
      <c r="E50" s="82"/>
      <c r="F50" s="82"/>
      <c r="G50" s="82"/>
      <c r="H50" s="82"/>
      <c r="I50" s="82"/>
      <c r="J50" s="82"/>
      <c r="K50" s="82"/>
      <c r="L50" s="82"/>
      <c r="M50" s="82"/>
      <c r="N50" s="82"/>
      <c r="O50" s="82"/>
    </row>
    <row r="51" spans="1:15" ht="20.25" x14ac:dyDescent="0.25">
      <c r="A51" s="102"/>
      <c r="B51" s="102"/>
      <c r="C51" s="104"/>
      <c r="D51" s="104"/>
      <c r="E51" s="82"/>
      <c r="F51" s="82"/>
      <c r="G51" s="82"/>
      <c r="H51" s="82"/>
      <c r="I51" s="82"/>
      <c r="J51" s="82"/>
      <c r="K51" s="82"/>
      <c r="L51" s="82"/>
      <c r="M51" s="82"/>
      <c r="N51" s="82"/>
      <c r="O51" s="82"/>
    </row>
    <row r="52" spans="1:15" ht="20.25" x14ac:dyDescent="0.25">
      <c r="A52" s="102"/>
      <c r="B52" s="22"/>
      <c r="C52" s="33"/>
      <c r="D52" s="33"/>
    </row>
    <row r="53" spans="1:15" ht="20.25" x14ac:dyDescent="0.25">
      <c r="A53" s="102"/>
      <c r="B53" s="22"/>
      <c r="C53" s="33"/>
      <c r="D53" s="33"/>
    </row>
    <row r="54" spans="1:15" ht="20.25" x14ac:dyDescent="0.25">
      <c r="A54" s="102"/>
      <c r="B54" s="22"/>
      <c r="C54" s="33"/>
      <c r="D54" s="33"/>
    </row>
    <row r="55" spans="1:15" ht="20.25" x14ac:dyDescent="0.25">
      <c r="A55" s="102"/>
      <c r="B55" s="22"/>
      <c r="C55" s="33"/>
      <c r="D55" s="33"/>
    </row>
    <row r="56" spans="1:15" ht="20.25" x14ac:dyDescent="0.25">
      <c r="A56" s="102"/>
      <c r="B56" s="22"/>
      <c r="C56" s="33"/>
      <c r="D56" s="33"/>
    </row>
    <row r="57" spans="1:15" ht="20.25" x14ac:dyDescent="0.25">
      <c r="A57" s="102"/>
      <c r="B57" s="22"/>
      <c r="C57" s="33"/>
      <c r="D57" s="33"/>
    </row>
    <row r="58" spans="1:15" ht="20.25" x14ac:dyDescent="0.25">
      <c r="A58" s="102"/>
      <c r="B58" s="22"/>
      <c r="C58" s="33"/>
      <c r="D58" s="33"/>
    </row>
    <row r="59" spans="1:15" ht="20.25" x14ac:dyDescent="0.25">
      <c r="A59" s="102"/>
      <c r="B59" s="22"/>
      <c r="C59" s="33"/>
      <c r="D59" s="33"/>
    </row>
    <row r="60" spans="1:15" ht="20.25" x14ac:dyDescent="0.25">
      <c r="A60" s="102"/>
      <c r="B60" s="22"/>
      <c r="C60" s="33"/>
      <c r="D60" s="33"/>
    </row>
    <row r="61" spans="1:15" ht="20.25" x14ac:dyDescent="0.25">
      <c r="A61" s="102"/>
      <c r="B61" s="22"/>
      <c r="C61" s="33"/>
      <c r="D61" s="33"/>
    </row>
    <row r="62" spans="1:15" ht="20.25" x14ac:dyDescent="0.25">
      <c r="A62" s="102"/>
      <c r="B62" s="22"/>
      <c r="C62" s="33"/>
      <c r="D62" s="33"/>
    </row>
    <row r="63" spans="1:15" ht="20.25" x14ac:dyDescent="0.25">
      <c r="A63" s="102"/>
      <c r="B63" s="22"/>
      <c r="C63" s="33"/>
      <c r="D63" s="33"/>
    </row>
    <row r="64" spans="1:15" ht="20.25" x14ac:dyDescent="0.25">
      <c r="A64" s="102"/>
      <c r="B64" s="22"/>
      <c r="C64" s="33"/>
      <c r="D64" s="33"/>
    </row>
    <row r="65" spans="1:4" ht="20.25" x14ac:dyDescent="0.25">
      <c r="A65" s="102"/>
      <c r="B65" s="22"/>
      <c r="C65" s="33"/>
      <c r="D65" s="33"/>
    </row>
    <row r="66" spans="1:4" ht="20.25" x14ac:dyDescent="0.25">
      <c r="A66" s="102"/>
      <c r="B66" s="22"/>
      <c r="C66" s="33"/>
      <c r="D66" s="33"/>
    </row>
    <row r="67" spans="1:4" ht="20.25" x14ac:dyDescent="0.25">
      <c r="A67" s="102"/>
      <c r="B67" s="22"/>
      <c r="C67" s="33"/>
      <c r="D67" s="33"/>
    </row>
    <row r="68" spans="1:4" ht="20.25" x14ac:dyDescent="0.25">
      <c r="A68" s="102"/>
      <c r="B68" s="22"/>
      <c r="C68" s="33"/>
      <c r="D68" s="33"/>
    </row>
    <row r="69" spans="1:4" ht="20.25" x14ac:dyDescent="0.25">
      <c r="A69" s="102"/>
      <c r="B69" s="22"/>
      <c r="C69" s="33"/>
      <c r="D69" s="33"/>
    </row>
    <row r="70" spans="1:4" ht="20.25" x14ac:dyDescent="0.25">
      <c r="A70" s="102"/>
      <c r="B70" s="22"/>
      <c r="C70" s="33"/>
      <c r="D70" s="33"/>
    </row>
    <row r="71" spans="1:4" ht="20.25" x14ac:dyDescent="0.25">
      <c r="A71" s="102"/>
      <c r="B71" s="22"/>
      <c r="C71" s="33"/>
      <c r="D71" s="33"/>
    </row>
    <row r="72" spans="1:4" ht="20.25" x14ac:dyDescent="0.25">
      <c r="A72" s="102"/>
      <c r="B72" s="22"/>
      <c r="C72" s="33"/>
      <c r="D72" s="33"/>
    </row>
    <row r="73" spans="1:4" ht="20.25" x14ac:dyDescent="0.25">
      <c r="A73" s="102"/>
      <c r="B73" s="22"/>
      <c r="C73" s="33"/>
      <c r="D73" s="33"/>
    </row>
    <row r="74" spans="1:4" ht="20.25" x14ac:dyDescent="0.25">
      <c r="A74" s="102"/>
      <c r="B74" s="22"/>
      <c r="C74" s="33"/>
      <c r="D74" s="33"/>
    </row>
    <row r="75" spans="1:4" ht="20.25" x14ac:dyDescent="0.25">
      <c r="A75" s="102"/>
      <c r="B75" s="22"/>
      <c r="C75" s="33"/>
      <c r="D75" s="33"/>
    </row>
    <row r="76" spans="1:4" ht="20.25" x14ac:dyDescent="0.25">
      <c r="A76" s="102"/>
      <c r="B76" s="22"/>
      <c r="C76" s="33"/>
      <c r="D76" s="33"/>
    </row>
    <row r="77" spans="1:4" ht="20.25" x14ac:dyDescent="0.25">
      <c r="A77" s="102"/>
      <c r="B77" s="22"/>
      <c r="C77" s="33"/>
      <c r="D77" s="33"/>
    </row>
    <row r="78" spans="1:4" ht="20.25" x14ac:dyDescent="0.25">
      <c r="A78" s="102"/>
      <c r="B78" s="22"/>
      <c r="C78" s="33"/>
      <c r="D78" s="33"/>
    </row>
    <row r="79" spans="1:4" ht="20.25" x14ac:dyDescent="0.25">
      <c r="A79" s="102"/>
      <c r="B79" s="22"/>
      <c r="C79" s="33"/>
      <c r="D79" s="33"/>
    </row>
    <row r="80" spans="1:4" ht="20.25" x14ac:dyDescent="0.25">
      <c r="A80" s="102"/>
      <c r="B80" s="22"/>
      <c r="C80" s="33"/>
      <c r="D80" s="33"/>
    </row>
    <row r="81" spans="1:4" ht="20.25" x14ac:dyDescent="0.25">
      <c r="A81" s="102"/>
      <c r="B81" s="22"/>
      <c r="C81" s="33"/>
      <c r="D81" s="33"/>
    </row>
    <row r="82" spans="1:4" ht="20.25" x14ac:dyDescent="0.25">
      <c r="A82" s="102"/>
      <c r="B82" s="22"/>
      <c r="C82" s="33"/>
      <c r="D82" s="33"/>
    </row>
    <row r="83" spans="1:4" ht="20.25" x14ac:dyDescent="0.25">
      <c r="A83" s="102"/>
      <c r="B83" s="22"/>
      <c r="C83" s="33"/>
      <c r="D83" s="33"/>
    </row>
    <row r="84" spans="1:4" ht="20.25" x14ac:dyDescent="0.25">
      <c r="A84" s="102"/>
      <c r="B84" s="22"/>
      <c r="C84" s="33"/>
      <c r="D84" s="33"/>
    </row>
    <row r="85" spans="1:4" ht="20.25" x14ac:dyDescent="0.25">
      <c r="A85" s="102"/>
      <c r="B85" s="22"/>
      <c r="C85" s="33"/>
      <c r="D85" s="33"/>
    </row>
    <row r="86" spans="1:4" ht="20.25" x14ac:dyDescent="0.25">
      <c r="A86" s="102"/>
      <c r="B86" s="22"/>
      <c r="C86" s="33"/>
      <c r="D86" s="33"/>
    </row>
    <row r="87" spans="1:4" ht="20.25" x14ac:dyDescent="0.25">
      <c r="A87" s="102"/>
      <c r="B87" s="22"/>
      <c r="C87" s="33"/>
      <c r="D87" s="33"/>
    </row>
    <row r="88" spans="1:4" ht="20.25" x14ac:dyDescent="0.25">
      <c r="A88" s="102"/>
      <c r="B88" s="22"/>
      <c r="C88" s="33"/>
      <c r="D88" s="33"/>
    </row>
    <row r="89" spans="1:4" ht="20.25" x14ac:dyDescent="0.25">
      <c r="A89" s="102"/>
      <c r="B89" s="22"/>
      <c r="C89" s="33"/>
      <c r="D89" s="33"/>
    </row>
    <row r="90" spans="1:4" ht="20.25" x14ac:dyDescent="0.25">
      <c r="A90" s="102"/>
      <c r="B90" s="22"/>
      <c r="C90" s="33"/>
      <c r="D90" s="33"/>
    </row>
    <row r="91" spans="1:4" ht="20.25" x14ac:dyDescent="0.25">
      <c r="A91" s="102"/>
      <c r="B91" s="22"/>
      <c r="C91" s="33"/>
      <c r="D91" s="33"/>
    </row>
    <row r="92" spans="1:4" ht="20.25" x14ac:dyDescent="0.25">
      <c r="A92" s="102"/>
      <c r="B92" s="22"/>
      <c r="C92" s="33"/>
      <c r="D92" s="33"/>
    </row>
    <row r="93" spans="1:4" ht="20.25" x14ac:dyDescent="0.25">
      <c r="A93" s="102"/>
      <c r="B93" s="22"/>
      <c r="C93" s="33"/>
      <c r="D93" s="33"/>
    </row>
    <row r="94" spans="1:4" ht="20.25" x14ac:dyDescent="0.25">
      <c r="A94" s="102"/>
      <c r="B94" s="22"/>
      <c r="C94" s="33"/>
      <c r="D94" s="33"/>
    </row>
    <row r="95" spans="1:4" ht="20.25" x14ac:dyDescent="0.25">
      <c r="A95" s="102"/>
      <c r="B95" s="22"/>
      <c r="C95" s="33"/>
      <c r="D95" s="33"/>
    </row>
    <row r="96" spans="1:4" ht="20.25" x14ac:dyDescent="0.25">
      <c r="A96" s="102"/>
      <c r="B96" s="22"/>
      <c r="C96" s="33"/>
      <c r="D96" s="33"/>
    </row>
    <row r="97" spans="1:4" ht="20.25" x14ac:dyDescent="0.25">
      <c r="A97" s="102"/>
      <c r="B97" s="22"/>
      <c r="C97" s="33"/>
      <c r="D97" s="33"/>
    </row>
    <row r="98" spans="1:4" ht="20.25" x14ac:dyDescent="0.25">
      <c r="A98" s="102"/>
      <c r="B98" s="22"/>
      <c r="C98" s="33"/>
      <c r="D98" s="33"/>
    </row>
    <row r="99" spans="1:4" ht="20.25" x14ac:dyDescent="0.25">
      <c r="A99" s="102"/>
      <c r="B99" s="22"/>
      <c r="C99" s="33"/>
      <c r="D99" s="33"/>
    </row>
    <row r="100" spans="1:4" ht="20.25" x14ac:dyDescent="0.25">
      <c r="A100" s="102"/>
      <c r="B100" s="22"/>
      <c r="C100" s="33"/>
      <c r="D100" s="33"/>
    </row>
    <row r="101" spans="1:4" ht="20.25" x14ac:dyDescent="0.25">
      <c r="A101" s="102"/>
      <c r="B101" s="22"/>
      <c r="C101" s="33"/>
      <c r="D101" s="33"/>
    </row>
    <row r="102" spans="1:4" ht="20.25" x14ac:dyDescent="0.25">
      <c r="A102" s="102"/>
      <c r="B102" s="22"/>
      <c r="C102" s="33"/>
      <c r="D102" s="33"/>
    </row>
    <row r="103" spans="1:4" ht="20.25" x14ac:dyDescent="0.25">
      <c r="A103" s="102"/>
      <c r="B103" s="22"/>
      <c r="C103" s="33"/>
      <c r="D103" s="33"/>
    </row>
    <row r="104" spans="1:4" ht="20.25" x14ac:dyDescent="0.25">
      <c r="A104" s="102"/>
      <c r="B104" s="22"/>
      <c r="C104" s="33"/>
      <c r="D104" s="33"/>
    </row>
    <row r="105" spans="1:4" ht="20.25" x14ac:dyDescent="0.25">
      <c r="A105" s="102"/>
      <c r="B105" s="22"/>
      <c r="C105" s="33"/>
      <c r="D105" s="33"/>
    </row>
    <row r="106" spans="1:4" ht="20.25" x14ac:dyDescent="0.25">
      <c r="A106" s="102"/>
      <c r="B106" s="22"/>
      <c r="C106" s="33"/>
      <c r="D106" s="33"/>
    </row>
    <row r="107" spans="1:4" ht="20.25" x14ac:dyDescent="0.25">
      <c r="A107" s="102"/>
      <c r="B107" s="22"/>
      <c r="C107" s="33"/>
      <c r="D107" s="33"/>
    </row>
    <row r="108" spans="1:4" ht="20.25" x14ac:dyDescent="0.25">
      <c r="A108" s="102"/>
      <c r="B108" s="22"/>
      <c r="C108" s="33"/>
      <c r="D108" s="33"/>
    </row>
    <row r="109" spans="1:4" ht="20.25" x14ac:dyDescent="0.25">
      <c r="A109" s="102"/>
      <c r="B109" s="22"/>
      <c r="C109" s="33"/>
      <c r="D109" s="33"/>
    </row>
    <row r="110" spans="1:4" ht="20.25" x14ac:dyDescent="0.25">
      <c r="A110" s="102"/>
      <c r="B110" s="22"/>
      <c r="C110" s="33"/>
      <c r="D110" s="33"/>
    </row>
    <row r="111" spans="1:4" ht="20.25" x14ac:dyDescent="0.25">
      <c r="A111" s="102"/>
      <c r="B111" s="22"/>
      <c r="C111" s="33"/>
      <c r="D111" s="33"/>
    </row>
    <row r="112" spans="1:4" ht="20.25" x14ac:dyDescent="0.25">
      <c r="A112" s="102"/>
      <c r="B112" s="22"/>
      <c r="C112" s="33"/>
      <c r="D112" s="33"/>
    </row>
    <row r="113" spans="1:4" ht="20.25" x14ac:dyDescent="0.25">
      <c r="A113" s="102"/>
      <c r="B113" s="22"/>
      <c r="C113" s="33"/>
      <c r="D113" s="33"/>
    </row>
    <row r="114" spans="1:4" ht="20.25" x14ac:dyDescent="0.25">
      <c r="A114" s="102"/>
      <c r="B114" s="22"/>
      <c r="C114" s="33"/>
      <c r="D114" s="33"/>
    </row>
    <row r="115" spans="1:4" ht="20.25" x14ac:dyDescent="0.25">
      <c r="A115" s="102"/>
      <c r="B115" s="22"/>
      <c r="C115" s="33"/>
      <c r="D115" s="33"/>
    </row>
    <row r="116" spans="1:4" ht="20.25" x14ac:dyDescent="0.25">
      <c r="A116" s="102"/>
      <c r="B116" s="22"/>
      <c r="C116" s="33"/>
      <c r="D116" s="33"/>
    </row>
    <row r="117" spans="1:4" ht="20.25" x14ac:dyDescent="0.25">
      <c r="A117" s="102"/>
      <c r="B117" s="22"/>
      <c r="C117" s="33"/>
      <c r="D117" s="33"/>
    </row>
    <row r="118" spans="1:4" ht="20.25" x14ac:dyDescent="0.25">
      <c r="A118" s="102"/>
      <c r="B118" s="22"/>
      <c r="C118" s="33"/>
      <c r="D118" s="33"/>
    </row>
    <row r="119" spans="1:4" ht="20.25" x14ac:dyDescent="0.25">
      <c r="A119" s="102"/>
      <c r="B119" s="22"/>
      <c r="C119" s="33"/>
      <c r="D119" s="33"/>
    </row>
    <row r="120" spans="1:4" ht="20.25" x14ac:dyDescent="0.25">
      <c r="A120" s="102"/>
      <c r="B120" s="22"/>
      <c r="C120" s="33"/>
      <c r="D120" s="33"/>
    </row>
    <row r="121" spans="1:4" ht="20.25" x14ac:dyDescent="0.25">
      <c r="A121" s="102"/>
      <c r="B121" s="22"/>
      <c r="C121" s="33"/>
      <c r="D121" s="33"/>
    </row>
    <row r="122" spans="1:4" ht="20.25" x14ac:dyDescent="0.25">
      <c r="A122" s="102"/>
      <c r="B122" s="22"/>
      <c r="C122" s="33"/>
      <c r="D122" s="33"/>
    </row>
    <row r="123" spans="1:4" ht="20.25" x14ac:dyDescent="0.25">
      <c r="A123" s="102"/>
      <c r="B123" s="22"/>
      <c r="C123" s="33"/>
      <c r="D123" s="33"/>
    </row>
    <row r="124" spans="1:4" ht="20.25" x14ac:dyDescent="0.25">
      <c r="A124" s="102"/>
      <c r="B124" s="22"/>
      <c r="C124" s="33"/>
      <c r="D124" s="33"/>
    </row>
    <row r="125" spans="1:4" ht="20.25" x14ac:dyDescent="0.25">
      <c r="A125" s="102"/>
      <c r="B125" s="22"/>
      <c r="C125" s="33"/>
      <c r="D125" s="33"/>
    </row>
    <row r="126" spans="1:4" ht="20.25" x14ac:dyDescent="0.25">
      <c r="A126" s="102"/>
      <c r="B126" s="22"/>
      <c r="C126" s="33"/>
      <c r="D126" s="33"/>
    </row>
    <row r="127" spans="1:4" ht="20.25" x14ac:dyDescent="0.25">
      <c r="A127" s="102"/>
      <c r="B127" s="22"/>
      <c r="C127" s="33"/>
      <c r="D127" s="33"/>
    </row>
    <row r="128" spans="1:4" ht="20.25" x14ac:dyDescent="0.25">
      <c r="A128" s="102"/>
      <c r="B128" s="22"/>
      <c r="C128" s="33"/>
      <c r="D128" s="33"/>
    </row>
    <row r="129" spans="1:4" ht="20.25" x14ac:dyDescent="0.25">
      <c r="A129" s="102"/>
      <c r="B129" s="22"/>
      <c r="C129" s="33"/>
      <c r="D129" s="33"/>
    </row>
    <row r="130" spans="1:4" ht="20.25" x14ac:dyDescent="0.25">
      <c r="A130" s="102"/>
      <c r="B130" s="22"/>
      <c r="C130" s="33"/>
      <c r="D130" s="33"/>
    </row>
    <row r="131" spans="1:4" ht="20.25" x14ac:dyDescent="0.25">
      <c r="A131" s="102"/>
      <c r="B131" s="22"/>
      <c r="C131" s="33"/>
      <c r="D131" s="33"/>
    </row>
    <row r="132" spans="1:4" ht="20.25" x14ac:dyDescent="0.25">
      <c r="A132" s="102"/>
      <c r="B132" s="22"/>
      <c r="C132" s="33"/>
      <c r="D132" s="33"/>
    </row>
    <row r="133" spans="1:4" ht="20.25" x14ac:dyDescent="0.25">
      <c r="A133" s="102"/>
      <c r="B133" s="22"/>
      <c r="C133" s="33"/>
      <c r="D133" s="33"/>
    </row>
    <row r="134" spans="1:4" ht="20.25" x14ac:dyDescent="0.25">
      <c r="A134" s="102"/>
      <c r="B134" s="22"/>
      <c r="C134" s="33"/>
      <c r="D134" s="33"/>
    </row>
    <row r="135" spans="1:4" ht="20.25" x14ac:dyDescent="0.25">
      <c r="A135" s="102"/>
      <c r="B135" s="22"/>
      <c r="C135" s="33"/>
      <c r="D135" s="33"/>
    </row>
    <row r="136" spans="1:4" ht="20.25" x14ac:dyDescent="0.25">
      <c r="A136" s="102"/>
      <c r="B136" s="22"/>
      <c r="C136" s="33"/>
      <c r="D136" s="33"/>
    </row>
    <row r="137" spans="1:4" ht="20.25" x14ac:dyDescent="0.25">
      <c r="A137" s="102"/>
      <c r="B137" s="22"/>
      <c r="C137" s="33"/>
      <c r="D137" s="33"/>
    </row>
    <row r="138" spans="1:4" ht="20.25" x14ac:dyDescent="0.25">
      <c r="A138" s="102"/>
      <c r="B138" s="22"/>
      <c r="C138" s="33"/>
      <c r="D138" s="33"/>
    </row>
    <row r="139" spans="1:4" ht="20.25" x14ac:dyDescent="0.25">
      <c r="A139" s="102"/>
      <c r="B139" s="22"/>
      <c r="C139" s="33"/>
      <c r="D139" s="33"/>
    </row>
    <row r="140" spans="1:4" ht="20.25" x14ac:dyDescent="0.25">
      <c r="A140" s="102"/>
      <c r="B140" s="22"/>
      <c r="C140" s="33"/>
      <c r="D140" s="33"/>
    </row>
    <row r="141" spans="1:4" ht="20.25" x14ac:dyDescent="0.25">
      <c r="A141" s="102"/>
      <c r="B141" s="22"/>
      <c r="C141" s="33"/>
      <c r="D141" s="33"/>
    </row>
    <row r="142" spans="1:4" ht="20.25" x14ac:dyDescent="0.25">
      <c r="A142" s="102"/>
      <c r="B142" s="22"/>
      <c r="C142" s="33"/>
      <c r="D142" s="33"/>
    </row>
    <row r="143" spans="1:4" ht="20.25" x14ac:dyDescent="0.25">
      <c r="A143" s="102"/>
      <c r="B143" s="22"/>
      <c r="C143" s="33"/>
      <c r="D143" s="33"/>
    </row>
    <row r="144" spans="1:4" ht="20.25" x14ac:dyDescent="0.25">
      <c r="A144" s="102"/>
      <c r="B144" s="22"/>
      <c r="C144" s="33"/>
      <c r="D144" s="33"/>
    </row>
    <row r="145" spans="1:4" ht="20.25" x14ac:dyDescent="0.25">
      <c r="A145" s="102"/>
      <c r="B145" s="22"/>
      <c r="C145" s="33"/>
      <c r="D145" s="33"/>
    </row>
    <row r="146" spans="1:4" ht="20.25" x14ac:dyDescent="0.25">
      <c r="A146" s="102"/>
      <c r="B146" s="22"/>
      <c r="C146" s="33"/>
      <c r="D146" s="33"/>
    </row>
    <row r="147" spans="1:4" ht="20.25" x14ac:dyDescent="0.25">
      <c r="A147" s="102"/>
      <c r="B147" s="22"/>
      <c r="C147" s="33"/>
      <c r="D147" s="33"/>
    </row>
    <row r="148" spans="1:4" ht="20.25" x14ac:dyDescent="0.25">
      <c r="A148" s="102"/>
      <c r="B148" s="22"/>
      <c r="C148" s="33"/>
      <c r="D148" s="33"/>
    </row>
    <row r="149" spans="1:4" ht="20.25" x14ac:dyDescent="0.25">
      <c r="A149" s="102"/>
      <c r="B149" s="22"/>
      <c r="C149" s="33"/>
      <c r="D149" s="33"/>
    </row>
    <row r="150" spans="1:4" ht="20.25" x14ac:dyDescent="0.25">
      <c r="A150" s="102"/>
      <c r="B150" s="22"/>
      <c r="C150" s="33"/>
      <c r="D150" s="33"/>
    </row>
    <row r="151" spans="1:4" ht="20.25" x14ac:dyDescent="0.25">
      <c r="A151" s="102"/>
      <c r="B151" s="22"/>
      <c r="C151" s="33"/>
      <c r="D151" s="33"/>
    </row>
    <row r="152" spans="1:4" ht="20.25" x14ac:dyDescent="0.25">
      <c r="A152" s="102"/>
      <c r="B152" s="22"/>
      <c r="C152" s="33"/>
      <c r="D152" s="33"/>
    </row>
    <row r="153" spans="1:4" ht="20.25" x14ac:dyDescent="0.25">
      <c r="A153" s="102"/>
      <c r="B153" s="22"/>
      <c r="C153" s="33"/>
      <c r="D153" s="33"/>
    </row>
    <row r="154" spans="1:4" ht="20.25" x14ac:dyDescent="0.25">
      <c r="A154" s="102"/>
      <c r="B154" s="22"/>
      <c r="C154" s="33"/>
      <c r="D154" s="33"/>
    </row>
    <row r="155" spans="1:4" ht="20.25" x14ac:dyDescent="0.25">
      <c r="A155" s="102"/>
      <c r="B155" s="22"/>
      <c r="C155" s="33"/>
      <c r="D155" s="33"/>
    </row>
    <row r="156" spans="1:4" ht="20.25" x14ac:dyDescent="0.25">
      <c r="A156" s="102"/>
      <c r="B156" s="22"/>
      <c r="C156" s="33"/>
      <c r="D156" s="33"/>
    </row>
    <row r="157" spans="1:4" ht="20.25" x14ac:dyDescent="0.25">
      <c r="A157" s="102"/>
      <c r="B157" s="22"/>
      <c r="C157" s="33"/>
      <c r="D157" s="33"/>
    </row>
    <row r="158" spans="1:4" ht="20.25" x14ac:dyDescent="0.25">
      <c r="A158" s="102"/>
      <c r="B158" s="22"/>
      <c r="C158" s="33"/>
      <c r="D158" s="33"/>
    </row>
    <row r="159" spans="1:4" ht="20.25" x14ac:dyDescent="0.25">
      <c r="A159" s="102"/>
      <c r="B159" s="22"/>
      <c r="C159" s="33"/>
      <c r="D159" s="33"/>
    </row>
    <row r="160" spans="1:4" ht="20.25" x14ac:dyDescent="0.25">
      <c r="A160" s="102"/>
      <c r="B160" s="22"/>
      <c r="C160" s="33"/>
      <c r="D160" s="33"/>
    </row>
    <row r="161" spans="1:4" ht="20.25" x14ac:dyDescent="0.25">
      <c r="A161" s="102"/>
      <c r="B161" s="22"/>
      <c r="C161" s="33"/>
      <c r="D161" s="33"/>
    </row>
    <row r="162" spans="1:4" ht="20.25" x14ac:dyDescent="0.25">
      <c r="A162" s="102"/>
      <c r="B162" s="22"/>
      <c r="C162" s="33"/>
      <c r="D162" s="33"/>
    </row>
    <row r="163" spans="1:4" ht="20.25" x14ac:dyDescent="0.25">
      <c r="A163" s="102"/>
      <c r="B163" s="22"/>
      <c r="C163" s="33"/>
      <c r="D163" s="33"/>
    </row>
    <row r="164" spans="1:4" ht="20.25" x14ac:dyDescent="0.25">
      <c r="A164" s="102"/>
      <c r="B164" s="22"/>
      <c r="C164" s="33"/>
      <c r="D164" s="33"/>
    </row>
    <row r="165" spans="1:4" ht="20.25" x14ac:dyDescent="0.25">
      <c r="A165" s="102"/>
      <c r="B165" s="22"/>
      <c r="C165" s="33"/>
      <c r="D165" s="33"/>
    </row>
    <row r="166" spans="1:4" ht="20.25" x14ac:dyDescent="0.25">
      <c r="A166" s="102"/>
      <c r="B166" s="22"/>
      <c r="C166" s="33"/>
      <c r="D166" s="33"/>
    </row>
    <row r="167" spans="1:4" ht="20.25" x14ac:dyDescent="0.25">
      <c r="A167" s="102"/>
      <c r="B167" s="22"/>
      <c r="C167" s="33"/>
      <c r="D167" s="33"/>
    </row>
    <row r="168" spans="1:4" ht="20.25" x14ac:dyDescent="0.25">
      <c r="A168" s="102"/>
      <c r="B168" s="22"/>
      <c r="C168" s="33"/>
      <c r="D168" s="33"/>
    </row>
    <row r="169" spans="1:4" ht="20.25" x14ac:dyDescent="0.25">
      <c r="A169" s="102"/>
      <c r="B169" s="22"/>
      <c r="C169" s="33"/>
      <c r="D169" s="33"/>
    </row>
    <row r="170" spans="1:4" ht="20.25" x14ac:dyDescent="0.25">
      <c r="A170" s="102"/>
      <c r="B170" s="22"/>
      <c r="C170" s="33"/>
      <c r="D170" s="33"/>
    </row>
    <row r="171" spans="1:4" ht="20.25" x14ac:dyDescent="0.25">
      <c r="A171" s="102"/>
      <c r="B171" s="22"/>
      <c r="C171" s="33"/>
      <c r="D171" s="33"/>
    </row>
    <row r="172" spans="1:4" ht="20.25" x14ac:dyDescent="0.25">
      <c r="A172" s="102"/>
      <c r="B172" s="22"/>
      <c r="C172" s="33"/>
      <c r="D172" s="33"/>
    </row>
    <row r="173" spans="1:4" ht="20.25" x14ac:dyDescent="0.25">
      <c r="A173" s="102"/>
      <c r="B173" s="22"/>
      <c r="C173" s="33"/>
      <c r="D173" s="33"/>
    </row>
    <row r="174" spans="1:4" ht="20.25" x14ac:dyDescent="0.25">
      <c r="A174" s="102"/>
      <c r="B174" s="22"/>
      <c r="C174" s="33"/>
      <c r="D174" s="33"/>
    </row>
    <row r="175" spans="1:4" ht="20.25" x14ac:dyDescent="0.25">
      <c r="A175" s="102"/>
      <c r="B175" s="22"/>
      <c r="C175" s="33"/>
      <c r="D175" s="33"/>
    </row>
    <row r="176" spans="1:4" ht="20.25" x14ac:dyDescent="0.25">
      <c r="A176" s="102"/>
      <c r="B176" s="22"/>
      <c r="C176" s="33"/>
      <c r="D176" s="33"/>
    </row>
    <row r="177" spans="1:4" ht="20.25" x14ac:dyDescent="0.25">
      <c r="A177" s="102"/>
      <c r="B177" s="22"/>
      <c r="C177" s="33"/>
      <c r="D177" s="33"/>
    </row>
    <row r="178" spans="1:4" ht="20.25" x14ac:dyDescent="0.25">
      <c r="A178" s="102"/>
      <c r="B178" s="22"/>
      <c r="C178" s="33"/>
      <c r="D178" s="33"/>
    </row>
    <row r="179" spans="1:4" ht="20.25" x14ac:dyDescent="0.25">
      <c r="A179" s="102"/>
      <c r="B179" s="22"/>
      <c r="C179" s="33"/>
      <c r="D179" s="33"/>
    </row>
    <row r="180" spans="1:4" ht="20.25" x14ac:dyDescent="0.25">
      <c r="A180" s="102"/>
      <c r="B180" s="22"/>
      <c r="C180" s="33"/>
      <c r="D180" s="33"/>
    </row>
    <row r="181" spans="1:4" ht="20.25" x14ac:dyDescent="0.25">
      <c r="A181" s="102"/>
      <c r="B181" s="22"/>
      <c r="C181" s="33"/>
      <c r="D181" s="33"/>
    </row>
    <row r="182" spans="1:4" ht="20.25" x14ac:dyDescent="0.25">
      <c r="A182" s="102"/>
      <c r="B182" s="22"/>
      <c r="C182" s="33"/>
      <c r="D182" s="33"/>
    </row>
    <row r="183" spans="1:4" ht="20.25" x14ac:dyDescent="0.25">
      <c r="A183" s="102"/>
      <c r="B183" s="22"/>
      <c r="C183" s="33"/>
      <c r="D183" s="33"/>
    </row>
    <row r="184" spans="1:4" ht="20.25" x14ac:dyDescent="0.25">
      <c r="A184" s="102"/>
      <c r="B184" s="22"/>
      <c r="C184" s="33"/>
      <c r="D184" s="33"/>
    </row>
    <row r="185" spans="1:4" ht="20.25" x14ac:dyDescent="0.25">
      <c r="A185" s="102"/>
      <c r="B185" s="22"/>
      <c r="C185" s="33"/>
      <c r="D185" s="33"/>
    </row>
    <row r="186" spans="1:4" ht="20.25" x14ac:dyDescent="0.25">
      <c r="A186" s="102"/>
      <c r="B186" s="22"/>
      <c r="C186" s="33"/>
      <c r="D186" s="33"/>
    </row>
    <row r="187" spans="1:4" ht="20.25" x14ac:dyDescent="0.25">
      <c r="A187" s="102"/>
      <c r="B187" s="22"/>
      <c r="C187" s="33"/>
      <c r="D187" s="33"/>
    </row>
    <row r="188" spans="1:4" ht="20.25" x14ac:dyDescent="0.25">
      <c r="A188" s="102"/>
      <c r="B188" s="22"/>
      <c r="C188" s="33"/>
      <c r="D188" s="33"/>
    </row>
    <row r="189" spans="1:4" ht="20.25" x14ac:dyDescent="0.25">
      <c r="A189" s="102"/>
      <c r="B189" s="22"/>
      <c r="C189" s="33"/>
      <c r="D189" s="33"/>
    </row>
    <row r="190" spans="1:4" ht="20.25" x14ac:dyDescent="0.25">
      <c r="A190" s="102"/>
      <c r="B190" s="22"/>
      <c r="C190" s="33"/>
      <c r="D190" s="33"/>
    </row>
    <row r="191" spans="1:4" ht="20.25" x14ac:dyDescent="0.25">
      <c r="A191" s="102"/>
      <c r="B191" s="22"/>
      <c r="C191" s="33"/>
      <c r="D191" s="33"/>
    </row>
    <row r="192" spans="1:4" ht="20.25" x14ac:dyDescent="0.25">
      <c r="A192" s="102"/>
      <c r="B192" s="22"/>
      <c r="C192" s="33"/>
      <c r="D192" s="33"/>
    </row>
    <row r="193" spans="1:4" ht="20.25" x14ac:dyDescent="0.25">
      <c r="A193" s="102"/>
      <c r="B193" s="22"/>
      <c r="C193" s="33"/>
      <c r="D193" s="33"/>
    </row>
    <row r="194" spans="1:4" ht="20.25" x14ac:dyDescent="0.25">
      <c r="A194" s="102"/>
      <c r="B194" s="22"/>
      <c r="C194" s="33"/>
      <c r="D194" s="33"/>
    </row>
    <row r="195" spans="1:4" ht="20.25" x14ac:dyDescent="0.25">
      <c r="A195" s="102"/>
      <c r="B195" s="22"/>
      <c r="C195" s="33"/>
      <c r="D195" s="33"/>
    </row>
    <row r="196" spans="1:4" ht="20.25" x14ac:dyDescent="0.25">
      <c r="A196" s="102"/>
      <c r="B196" s="22"/>
      <c r="C196" s="33"/>
      <c r="D196" s="33"/>
    </row>
    <row r="197" spans="1:4" ht="20.25" x14ac:dyDescent="0.25">
      <c r="A197" s="102"/>
      <c r="B197" s="22"/>
      <c r="C197" s="33"/>
      <c r="D197" s="33"/>
    </row>
    <row r="198" spans="1:4" ht="20.25" x14ac:dyDescent="0.25">
      <c r="A198" s="102"/>
      <c r="B198" s="22"/>
      <c r="C198" s="33"/>
      <c r="D198" s="33"/>
    </row>
    <row r="199" spans="1:4" ht="20.25" x14ac:dyDescent="0.25">
      <c r="A199" s="102"/>
      <c r="B199" s="22"/>
      <c r="C199" s="33"/>
      <c r="D199" s="33"/>
    </row>
    <row r="200" spans="1:4" ht="20.25" x14ac:dyDescent="0.25">
      <c r="A200" s="102"/>
      <c r="B200" s="22"/>
      <c r="C200" s="33"/>
      <c r="D200" s="33"/>
    </row>
    <row r="201" spans="1:4" ht="20.25" x14ac:dyDescent="0.25">
      <c r="A201" s="102"/>
      <c r="B201" s="22"/>
      <c r="C201" s="33"/>
      <c r="D201" s="33"/>
    </row>
    <row r="202" spans="1:4" ht="20.25" x14ac:dyDescent="0.25">
      <c r="A202" s="102"/>
      <c r="B202" s="22"/>
      <c r="C202" s="33"/>
      <c r="D202" s="33"/>
    </row>
    <row r="203" spans="1:4" ht="20.25" x14ac:dyDescent="0.25">
      <c r="A203" s="102"/>
      <c r="B203" s="22"/>
      <c r="C203" s="33"/>
      <c r="D203" s="33"/>
    </row>
    <row r="204" spans="1:4" ht="20.25" x14ac:dyDescent="0.25">
      <c r="A204" s="102"/>
      <c r="B204" s="22"/>
      <c r="C204" s="33"/>
      <c r="D204" s="33"/>
    </row>
    <row r="205" spans="1:4" ht="20.25" x14ac:dyDescent="0.25">
      <c r="A205" s="102"/>
      <c r="B205" s="22"/>
      <c r="C205" s="33"/>
      <c r="D205" s="33"/>
    </row>
    <row r="206" spans="1:4" ht="20.25" x14ac:dyDescent="0.25">
      <c r="A206" s="102"/>
      <c r="B206" s="22"/>
      <c r="C206" s="33"/>
      <c r="D206" s="33"/>
    </row>
    <row r="207" spans="1:4" ht="20.25" x14ac:dyDescent="0.25">
      <c r="A207" s="102"/>
      <c r="B207" s="22"/>
      <c r="C207" s="33"/>
      <c r="D207" s="33"/>
    </row>
    <row r="208" spans="1:4" x14ac:dyDescent="0.25">
      <c r="A208" s="82"/>
      <c r="B208" s="22"/>
      <c r="C208" s="22"/>
      <c r="D208" s="22"/>
    </row>
    <row r="209" spans="1:8" ht="20.25" x14ac:dyDescent="0.25">
      <c r="A209" s="82"/>
      <c r="B209" s="29" t="s">
        <v>87</v>
      </c>
      <c r="C209" s="29" t="s">
        <v>143</v>
      </c>
      <c r="D209" s="32" t="s">
        <v>87</v>
      </c>
      <c r="E209" s="32" t="s">
        <v>143</v>
      </c>
    </row>
    <row r="210" spans="1:8" ht="21" x14ac:dyDescent="0.35">
      <c r="A210" s="82"/>
      <c r="B210" s="30" t="s">
        <v>89</v>
      </c>
      <c r="C210" s="30"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82"/>
      <c r="B211" s="30" t="s">
        <v>89</v>
      </c>
      <c r="C211" s="30" t="s">
        <v>92</v>
      </c>
      <c r="E211" t="s">
        <v>57</v>
      </c>
      <c r="F211" t="str">
        <f t="shared" ref="F211:F221" si="0">IF(NOT(ISBLANK(D211)),D211,IF(NOT(ISBLANK(E211)),"     "&amp;E211,FALSE))</f>
        <v xml:space="preserve">     Afectación menor a 10 SMLMV .</v>
      </c>
    </row>
    <row r="212" spans="1:8" ht="21" x14ac:dyDescent="0.35">
      <c r="A212" s="82"/>
      <c r="B212" s="30" t="s">
        <v>89</v>
      </c>
      <c r="C212" s="30" t="s">
        <v>93</v>
      </c>
      <c r="E212" t="s">
        <v>92</v>
      </c>
      <c r="F212" t="str">
        <f t="shared" si="0"/>
        <v xml:space="preserve">     Entre 10 y 50 SMLMV </v>
      </c>
    </row>
    <row r="213" spans="1:8" ht="21" x14ac:dyDescent="0.35">
      <c r="A213" s="82"/>
      <c r="B213" s="30" t="s">
        <v>89</v>
      </c>
      <c r="C213" s="30" t="s">
        <v>94</v>
      </c>
      <c r="E213" t="s">
        <v>93</v>
      </c>
      <c r="F213" t="str">
        <f t="shared" si="0"/>
        <v xml:space="preserve">     Entre 50 y 100 SMLMV </v>
      </c>
    </row>
    <row r="214" spans="1:8" ht="21" x14ac:dyDescent="0.35">
      <c r="A214" s="82"/>
      <c r="B214" s="30" t="s">
        <v>89</v>
      </c>
      <c r="C214" s="30" t="s">
        <v>95</v>
      </c>
      <c r="E214" t="s">
        <v>94</v>
      </c>
      <c r="F214" t="str">
        <f t="shared" si="0"/>
        <v xml:space="preserve">     Entre 100 y 500 SMLMV </v>
      </c>
    </row>
    <row r="215" spans="1:8" ht="21" x14ac:dyDescent="0.35">
      <c r="A215" s="82"/>
      <c r="B215" s="30" t="s">
        <v>56</v>
      </c>
      <c r="C215" s="30" t="s">
        <v>96</v>
      </c>
      <c r="E215" t="s">
        <v>95</v>
      </c>
      <c r="F215" t="str">
        <f t="shared" si="0"/>
        <v xml:space="preserve">     Mayor a 500 SMLMV </v>
      </c>
    </row>
    <row r="216" spans="1:8" ht="21" x14ac:dyDescent="0.35">
      <c r="A216" s="82"/>
      <c r="B216" s="30" t="s">
        <v>56</v>
      </c>
      <c r="C216" s="30" t="s">
        <v>97</v>
      </c>
      <c r="D216" t="s">
        <v>56</v>
      </c>
      <c r="F216" t="str">
        <f t="shared" si="0"/>
        <v>Pérdida Reputacional</v>
      </c>
    </row>
    <row r="217" spans="1:8" ht="21" x14ac:dyDescent="0.35">
      <c r="A217" s="82"/>
      <c r="B217" s="30" t="s">
        <v>56</v>
      </c>
      <c r="C217" s="30" t="s">
        <v>99</v>
      </c>
      <c r="E217" t="s">
        <v>96</v>
      </c>
      <c r="F217" t="str">
        <f t="shared" si="0"/>
        <v xml:space="preserve">     El riesgo afecta la imagen de alguna área de la organización</v>
      </c>
    </row>
    <row r="218" spans="1:8" ht="21" x14ac:dyDescent="0.35">
      <c r="A218" s="82"/>
      <c r="B218" s="30" t="s">
        <v>56</v>
      </c>
      <c r="C218" s="30" t="s">
        <v>98</v>
      </c>
      <c r="E218" t="s">
        <v>97</v>
      </c>
      <c r="F218" t="str">
        <f t="shared" si="0"/>
        <v xml:space="preserve">     El riesgo afecta la imagen de la entidad internamente, de conocimiento general, nivel interno, de junta dircetiva y accionistas y/o de provedores</v>
      </c>
    </row>
    <row r="219" spans="1:8" ht="21" x14ac:dyDescent="0.35">
      <c r="A219" s="82"/>
      <c r="B219" s="30" t="s">
        <v>56</v>
      </c>
      <c r="C219" s="30" t="s">
        <v>117</v>
      </c>
      <c r="E219" t="s">
        <v>99</v>
      </c>
      <c r="F219" t="str">
        <f t="shared" si="0"/>
        <v xml:space="preserve">     El riesgo afecta la imagen de la entidad con algunos usuarios de relevancia frente al logro de los objetivos</v>
      </c>
    </row>
    <row r="220" spans="1:8" x14ac:dyDescent="0.25">
      <c r="A220" s="82"/>
      <c r="B220" s="31"/>
      <c r="C220" s="31"/>
      <c r="E220" t="s">
        <v>98</v>
      </c>
      <c r="F220" t="str">
        <f t="shared" si="0"/>
        <v xml:space="preserve">     El riesgo afecta la imagen de de la entidad con efecto publicitario sostenido a nivel de sector administrativo, nivel departamental o municipal</v>
      </c>
    </row>
    <row r="221" spans="1:8" x14ac:dyDescent="0.25">
      <c r="A221" s="82"/>
      <c r="B221" s="31" t="str" cm="1">
        <f t="array" ref="B221:B223">_xlfn.UNIQUE(Tabla1[[#All],[Criterios]])</f>
        <v>Criterios</v>
      </c>
      <c r="C221" s="31"/>
      <c r="E221" t="s">
        <v>117</v>
      </c>
      <c r="F221" t="str">
        <f t="shared" si="0"/>
        <v xml:space="preserve">     El riesgo afecta la imagen de la entidad a nivel nacional, con efecto publicitarios sostenible a nivel país</v>
      </c>
    </row>
    <row r="222" spans="1:8" x14ac:dyDescent="0.25">
      <c r="A222" s="82"/>
      <c r="B222" s="31" t="str">
        <v>Afectación Económica o presupuestal</v>
      </c>
      <c r="C222" s="31"/>
    </row>
    <row r="223" spans="1:8" x14ac:dyDescent="0.25">
      <c r="B223" s="31" t="str">
        <v>Pérdida Reputacional</v>
      </c>
      <c r="C223" s="31"/>
      <c r="F223" s="34" t="s">
        <v>145</v>
      </c>
    </row>
    <row r="224" spans="1:8" x14ac:dyDescent="0.25">
      <c r="B224" s="21"/>
      <c r="C224" s="21"/>
      <c r="F224" s="34" t="s">
        <v>146</v>
      </c>
    </row>
    <row r="225" spans="2:4" x14ac:dyDescent="0.25">
      <c r="B225" s="21"/>
      <c r="C225" s="21"/>
    </row>
    <row r="226" spans="2:4" x14ac:dyDescent="0.25">
      <c r="B226" s="21"/>
      <c r="C226" s="21"/>
    </row>
    <row r="227" spans="2:4" x14ac:dyDescent="0.25">
      <c r="B227" s="21"/>
      <c r="C227" s="21"/>
      <c r="D227" s="21"/>
    </row>
    <row r="228" spans="2:4" x14ac:dyDescent="0.25">
      <c r="B228" s="21"/>
      <c r="C228" s="21"/>
      <c r="D228" s="21"/>
    </row>
    <row r="229" spans="2:4" x14ac:dyDescent="0.25">
      <c r="B229" s="21"/>
      <c r="C229" s="21"/>
      <c r="D229" s="21"/>
    </row>
    <row r="230" spans="2:4" x14ac:dyDescent="0.25">
      <c r="B230" s="21"/>
      <c r="C230" s="21"/>
      <c r="D230" s="21"/>
    </row>
    <row r="231" spans="2:4" x14ac:dyDescent="0.25">
      <c r="B231" s="21"/>
      <c r="C231" s="21"/>
      <c r="D231" s="21"/>
    </row>
    <row r="232" spans="2:4" x14ac:dyDescent="0.25">
      <c r="B232" s="21"/>
      <c r="C232" s="21"/>
      <c r="D232" s="21"/>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42578125" defaultRowHeight="12.75" x14ac:dyDescent="0.2"/>
  <cols>
    <col min="1" max="2" width="14.42578125" style="87"/>
    <col min="3" max="3" width="17" style="87" customWidth="1"/>
    <col min="4" max="4" width="14.42578125" style="87"/>
    <col min="5" max="5" width="46" style="87" customWidth="1"/>
    <col min="6" max="16384" width="14.42578125" style="87"/>
  </cols>
  <sheetData>
    <row r="1" spans="2:6" ht="24" customHeight="1" thickBot="1" x14ac:dyDescent="0.25">
      <c r="B1" s="427" t="s">
        <v>77</v>
      </c>
      <c r="C1" s="428"/>
      <c r="D1" s="428"/>
      <c r="E1" s="428"/>
      <c r="F1" s="429"/>
    </row>
    <row r="2" spans="2:6" ht="16.5" thickBot="1" x14ac:dyDescent="0.3">
      <c r="B2" s="88"/>
      <c r="C2" s="88"/>
      <c r="D2" s="88"/>
      <c r="E2" s="88"/>
      <c r="F2" s="88"/>
    </row>
    <row r="3" spans="2:6" ht="16.5" thickBot="1" x14ac:dyDescent="0.25">
      <c r="B3" s="431" t="s">
        <v>63</v>
      </c>
      <c r="C3" s="432"/>
      <c r="D3" s="432"/>
      <c r="E3" s="100" t="s">
        <v>64</v>
      </c>
      <c r="F3" s="101" t="s">
        <v>65</v>
      </c>
    </row>
    <row r="4" spans="2:6" ht="31.5" x14ac:dyDescent="0.2">
      <c r="B4" s="433" t="s">
        <v>66</v>
      </c>
      <c r="C4" s="435" t="s">
        <v>13</v>
      </c>
      <c r="D4" s="89" t="s">
        <v>14</v>
      </c>
      <c r="E4" s="90" t="s">
        <v>67</v>
      </c>
      <c r="F4" s="91">
        <v>0.25</v>
      </c>
    </row>
    <row r="5" spans="2:6" ht="47.25" x14ac:dyDescent="0.2">
      <c r="B5" s="434"/>
      <c r="C5" s="436"/>
      <c r="D5" s="92" t="s">
        <v>15</v>
      </c>
      <c r="E5" s="93" t="s">
        <v>68</v>
      </c>
      <c r="F5" s="94">
        <v>0.15</v>
      </c>
    </row>
    <row r="6" spans="2:6" ht="47.25" x14ac:dyDescent="0.2">
      <c r="B6" s="434"/>
      <c r="C6" s="436"/>
      <c r="D6" s="92" t="s">
        <v>16</v>
      </c>
      <c r="E6" s="93" t="s">
        <v>69</v>
      </c>
      <c r="F6" s="94">
        <v>0.1</v>
      </c>
    </row>
    <row r="7" spans="2:6" ht="63" x14ac:dyDescent="0.2">
      <c r="B7" s="434"/>
      <c r="C7" s="436" t="s">
        <v>17</v>
      </c>
      <c r="D7" s="92" t="s">
        <v>10</v>
      </c>
      <c r="E7" s="93" t="s">
        <v>70</v>
      </c>
      <c r="F7" s="94">
        <v>0.25</v>
      </c>
    </row>
    <row r="8" spans="2:6" ht="31.5" x14ac:dyDescent="0.2">
      <c r="B8" s="434"/>
      <c r="C8" s="436"/>
      <c r="D8" s="92" t="s">
        <v>9</v>
      </c>
      <c r="E8" s="93" t="s">
        <v>71</v>
      </c>
      <c r="F8" s="94">
        <v>0.15</v>
      </c>
    </row>
    <row r="9" spans="2:6" ht="47.25" x14ac:dyDescent="0.2">
      <c r="B9" s="434" t="s">
        <v>160</v>
      </c>
      <c r="C9" s="436" t="s">
        <v>18</v>
      </c>
      <c r="D9" s="92" t="s">
        <v>19</v>
      </c>
      <c r="E9" s="93" t="s">
        <v>72</v>
      </c>
      <c r="F9" s="95" t="s">
        <v>73</v>
      </c>
    </row>
    <row r="10" spans="2:6" ht="63" x14ac:dyDescent="0.2">
      <c r="B10" s="434"/>
      <c r="C10" s="436"/>
      <c r="D10" s="92" t="s">
        <v>20</v>
      </c>
      <c r="E10" s="93" t="s">
        <v>74</v>
      </c>
      <c r="F10" s="95" t="s">
        <v>73</v>
      </c>
    </row>
    <row r="11" spans="2:6" ht="47.25" x14ac:dyDescent="0.2">
      <c r="B11" s="434"/>
      <c r="C11" s="436" t="s">
        <v>21</v>
      </c>
      <c r="D11" s="92" t="s">
        <v>22</v>
      </c>
      <c r="E11" s="93" t="s">
        <v>75</v>
      </c>
      <c r="F11" s="95" t="s">
        <v>73</v>
      </c>
    </row>
    <row r="12" spans="2:6" ht="47.25" x14ac:dyDescent="0.2">
      <c r="B12" s="434"/>
      <c r="C12" s="436"/>
      <c r="D12" s="92" t="s">
        <v>23</v>
      </c>
      <c r="E12" s="93" t="s">
        <v>76</v>
      </c>
      <c r="F12" s="95" t="s">
        <v>73</v>
      </c>
    </row>
    <row r="13" spans="2:6" ht="31.5" x14ac:dyDescent="0.2">
      <c r="B13" s="434"/>
      <c r="C13" s="436" t="s">
        <v>24</v>
      </c>
      <c r="D13" s="92" t="s">
        <v>118</v>
      </c>
      <c r="E13" s="93" t="s">
        <v>121</v>
      </c>
      <c r="F13" s="95" t="s">
        <v>73</v>
      </c>
    </row>
    <row r="14" spans="2:6" ht="32.25" thickBot="1" x14ac:dyDescent="0.25">
      <c r="B14" s="437"/>
      <c r="C14" s="438"/>
      <c r="D14" s="96" t="s">
        <v>119</v>
      </c>
      <c r="E14" s="97" t="s">
        <v>120</v>
      </c>
      <c r="F14" s="98" t="s">
        <v>73</v>
      </c>
    </row>
    <row r="15" spans="2:6" ht="49.5" customHeight="1" x14ac:dyDescent="0.2">
      <c r="B15" s="430" t="s">
        <v>157</v>
      </c>
      <c r="C15" s="430"/>
      <c r="D15" s="430"/>
      <c r="E15" s="430"/>
      <c r="F15" s="430"/>
    </row>
    <row r="16" spans="2:6" ht="27" customHeight="1" x14ac:dyDescent="0.25">
      <c r="B16" s="99"/>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7109375" style="8" customWidth="1"/>
    <col min="2" max="16384" width="11.42578125" style="8"/>
  </cols>
  <sheetData>
    <row r="3" spans="1:1" x14ac:dyDescent="0.2">
      <c r="A3" s="9" t="s">
        <v>14</v>
      </c>
    </row>
    <row r="4" spans="1:1" x14ac:dyDescent="0.2">
      <c r="A4" s="9" t="s">
        <v>15</v>
      </c>
    </row>
    <row r="5" spans="1:1" x14ac:dyDescent="0.2">
      <c r="A5" s="9" t="s">
        <v>16</v>
      </c>
    </row>
    <row r="6" spans="1:1" x14ac:dyDescent="0.2">
      <c r="A6" s="9" t="s">
        <v>10</v>
      </c>
    </row>
    <row r="7" spans="1:1" x14ac:dyDescent="0.2">
      <c r="A7" s="9" t="s">
        <v>9</v>
      </c>
    </row>
    <row r="8" spans="1:1" x14ac:dyDescent="0.2">
      <c r="A8" s="9" t="s">
        <v>19</v>
      </c>
    </row>
    <row r="9" spans="1:1" x14ac:dyDescent="0.2">
      <c r="A9" s="9" t="s">
        <v>20</v>
      </c>
    </row>
    <row r="10" spans="1:1" x14ac:dyDescent="0.2">
      <c r="A10" s="9" t="s">
        <v>22</v>
      </c>
    </row>
    <row r="11" spans="1:1" x14ac:dyDescent="0.2">
      <c r="A11" s="9" t="s">
        <v>23</v>
      </c>
    </row>
    <row r="12" spans="1:1" x14ac:dyDescent="0.2">
      <c r="A12" s="9" t="s">
        <v>25</v>
      </c>
    </row>
    <row r="13" spans="1:1" x14ac:dyDescent="0.2">
      <c r="A13" s="9" t="s">
        <v>26</v>
      </c>
    </row>
    <row r="14" spans="1:1" x14ac:dyDescent="0.2">
      <c r="A14" s="9" t="s">
        <v>27</v>
      </c>
    </row>
    <row r="16" spans="1:1" x14ac:dyDescent="0.2">
      <c r="A16" s="9" t="s">
        <v>30</v>
      </c>
    </row>
    <row r="17" spans="1:1" x14ac:dyDescent="0.2">
      <c r="A17" s="9" t="s">
        <v>31</v>
      </c>
    </row>
    <row r="18" spans="1:1" x14ac:dyDescent="0.2">
      <c r="A18" s="9" t="s">
        <v>32</v>
      </c>
    </row>
    <row r="20" spans="1:1" x14ac:dyDescent="0.2">
      <c r="A20" s="9" t="s">
        <v>39</v>
      </c>
    </row>
    <row r="21" spans="1:1" x14ac:dyDescent="0.2">
      <c r="A21" s="9"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USUARIO</cp:lastModifiedBy>
  <cp:lastPrinted>2020-05-13T01:12:22Z</cp:lastPrinted>
  <dcterms:created xsi:type="dcterms:W3CDTF">2020-03-24T23:12:47Z</dcterms:created>
  <dcterms:modified xsi:type="dcterms:W3CDTF">2024-05-16T23:28:19Z</dcterms:modified>
</cp:coreProperties>
</file>