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MB\COPIA 20 OCT 23\Escritorio\AMB 2022\AMB DIEGO 2023\INFORMES 2023\ANTICORRUPCIÓN\3 CUATRIMESTRE\PARA PUBLICAR EN WEB\"/>
    </mc:Choice>
  </mc:AlternateContent>
  <bookViews>
    <workbookView xWindow="0" yWindow="0" windowWidth="28800" windowHeight="12435"/>
  </bookViews>
  <sheets>
    <sheet name="RIESGOS GESTI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1" i="1" l="1"/>
  <c r="R51" i="1"/>
  <c r="I51" i="1"/>
  <c r="J51" i="1" s="1"/>
  <c r="U50" i="1"/>
  <c r="R50" i="1"/>
  <c r="U49" i="1"/>
  <c r="R49" i="1"/>
  <c r="U48" i="1"/>
  <c r="R48" i="1"/>
  <c r="I48" i="1"/>
  <c r="J48" i="1" s="1"/>
  <c r="U47" i="1"/>
  <c r="R47" i="1"/>
  <c r="I47" i="1"/>
  <c r="J47" i="1" s="1"/>
  <c r="U46" i="1"/>
  <c r="R46" i="1"/>
  <c r="I46" i="1"/>
  <c r="Y48" i="1" l="1"/>
  <c r="AA48" i="1" s="1"/>
  <c r="Y49" i="1" s="1"/>
  <c r="J46" i="1"/>
  <c r="Y46" i="1" s="1"/>
  <c r="Y51" i="1"/>
  <c r="Y47" i="1"/>
  <c r="Z48" i="1" l="1"/>
  <c r="L51" i="1"/>
  <c r="M51" i="1" s="1"/>
  <c r="L48" i="1"/>
  <c r="M48" i="1" s="1"/>
  <c r="L46" i="1"/>
  <c r="M46" i="1" s="1"/>
  <c r="L47" i="1"/>
  <c r="M47" i="1" s="1"/>
  <c r="Z47" i="1"/>
  <c r="AA47" i="1"/>
  <c r="AA46" i="1"/>
  <c r="Z46" i="1"/>
  <c r="AA49" i="1"/>
  <c r="Y50" i="1" s="1"/>
  <c r="Z49" i="1"/>
  <c r="Z51" i="1"/>
  <c r="AA51" i="1"/>
  <c r="Z50" i="1" l="1"/>
  <c r="AA50" i="1"/>
  <c r="N46" i="1"/>
  <c r="AC46" i="1" s="1"/>
  <c r="AB46" i="1" s="1"/>
  <c r="AD46" i="1" s="1"/>
  <c r="O46" i="1"/>
  <c r="O47" i="1"/>
  <c r="N47" i="1"/>
  <c r="AC47" i="1" s="1"/>
  <c r="AB47" i="1" s="1"/>
  <c r="AD47" i="1" s="1"/>
  <c r="N48" i="1"/>
  <c r="AC48" i="1" s="1"/>
  <c r="O48" i="1"/>
  <c r="N51" i="1"/>
  <c r="AC51" i="1" s="1"/>
  <c r="AB51" i="1" s="1"/>
  <c r="AD51" i="1" s="1"/>
  <c r="O51" i="1"/>
  <c r="AB48" i="1" l="1"/>
  <c r="AD48" i="1" s="1"/>
  <c r="AC49" i="1"/>
  <c r="AB49" i="1" l="1"/>
  <c r="AD49" i="1" s="1"/>
  <c r="AC50" i="1"/>
  <c r="AB50" i="1" s="1"/>
  <c r="AD50" i="1" s="1"/>
  <c r="U45" i="1" l="1"/>
  <c r="R45" i="1"/>
  <c r="L45" i="1"/>
  <c r="M45" i="1" s="1"/>
  <c r="I45" i="1"/>
  <c r="J45" i="1" s="1"/>
  <c r="U44" i="1"/>
  <c r="R44" i="1"/>
  <c r="L44" i="1"/>
  <c r="M44" i="1" s="1"/>
  <c r="N44" i="1" s="1"/>
  <c r="I44" i="1"/>
  <c r="O44" i="1" l="1"/>
  <c r="AC44" i="1"/>
  <c r="AB44" i="1" s="1"/>
  <c r="N45" i="1"/>
  <c r="AC45" i="1" s="1"/>
  <c r="AB45" i="1" s="1"/>
  <c r="O45" i="1"/>
  <c r="J44" i="1"/>
  <c r="Y44" i="1" s="1"/>
  <c r="Y45" i="1"/>
  <c r="AA45" i="1" l="1"/>
  <c r="Z45" i="1"/>
  <c r="AD45" i="1" s="1"/>
  <c r="AA44" i="1"/>
  <c r="Z44" i="1"/>
  <c r="AD44" i="1" s="1"/>
  <c r="U43" i="1" l="1"/>
  <c r="R43" i="1"/>
  <c r="L43" i="1"/>
  <c r="M43" i="1" s="1"/>
  <c r="N43" i="1" s="1"/>
  <c r="I43" i="1"/>
  <c r="J43" i="1" s="1"/>
  <c r="U42" i="1"/>
  <c r="R42" i="1"/>
  <c r="L42" i="1"/>
  <c r="M42" i="1" s="1"/>
  <c r="N42" i="1" s="1"/>
  <c r="I42" i="1"/>
  <c r="J42" i="1" s="1"/>
  <c r="U41" i="1"/>
  <c r="R41" i="1"/>
  <c r="L41" i="1"/>
  <c r="M41" i="1" s="1"/>
  <c r="N41" i="1" s="1"/>
  <c r="I41" i="1"/>
  <c r="U40" i="1"/>
  <c r="R40" i="1"/>
  <c r="L40" i="1"/>
  <c r="M40" i="1" s="1"/>
  <c r="N40" i="1" s="1"/>
  <c r="I40" i="1"/>
  <c r="J40" i="1" s="1"/>
  <c r="U39" i="1"/>
  <c r="R39" i="1"/>
  <c r="L39" i="1"/>
  <c r="M39" i="1" s="1"/>
  <c r="I39" i="1"/>
  <c r="J39" i="1" s="1"/>
  <c r="U38" i="1"/>
  <c r="R38" i="1"/>
  <c r="L38" i="1"/>
  <c r="M38" i="1" s="1"/>
  <c r="N38" i="1" s="1"/>
  <c r="I38" i="1"/>
  <c r="O39" i="1" l="1"/>
  <c r="AC42" i="1"/>
  <c r="AB42" i="1" s="1"/>
  <c r="AC43" i="1"/>
  <c r="AB43" i="1" s="1"/>
  <c r="AC38" i="1"/>
  <c r="AB38" i="1" s="1"/>
  <c r="O41" i="1"/>
  <c r="O38" i="1"/>
  <c r="Y43" i="1"/>
  <c r="Z43" i="1" s="1"/>
  <c r="J38" i="1"/>
  <c r="Y38" i="1" s="1"/>
  <c r="Y42" i="1"/>
  <c r="Z42" i="1" s="1"/>
  <c r="Y40" i="1"/>
  <c r="Z40" i="1" s="1"/>
  <c r="AC41" i="1"/>
  <c r="AB41" i="1" s="1"/>
  <c r="AC40" i="1"/>
  <c r="AB40" i="1" s="1"/>
  <c r="J41" i="1"/>
  <c r="Y41" i="1" s="1"/>
  <c r="Y39" i="1"/>
  <c r="O40" i="1"/>
  <c r="O42" i="1"/>
  <c r="O43" i="1"/>
  <c r="N39" i="1"/>
  <c r="AC39" i="1" s="1"/>
  <c r="AB39" i="1" s="1"/>
  <c r="AA43" i="1" l="1"/>
  <c r="AA40" i="1"/>
  <c r="AD43" i="1"/>
  <c r="AD42" i="1"/>
  <c r="AD40" i="1"/>
  <c r="Z38" i="1"/>
  <c r="AD38" i="1" s="1"/>
  <c r="AA38" i="1"/>
  <c r="AA42" i="1"/>
  <c r="Z39" i="1"/>
  <c r="AD39" i="1" s="1"/>
  <c r="AA39" i="1"/>
  <c r="AA41" i="1"/>
  <c r="Z41" i="1"/>
  <c r="AD41" i="1" s="1"/>
  <c r="U37" i="1" l="1"/>
  <c r="R37" i="1"/>
  <c r="U36" i="1"/>
  <c r="R36" i="1"/>
  <c r="L36" i="1"/>
  <c r="M36" i="1" s="1"/>
  <c r="I36" i="1"/>
  <c r="J36" i="1" s="1"/>
  <c r="U35" i="1"/>
  <c r="R35" i="1"/>
  <c r="U34" i="1"/>
  <c r="R34" i="1"/>
  <c r="U31" i="1"/>
  <c r="R31" i="1"/>
  <c r="L31" i="1"/>
  <c r="M31" i="1" s="1"/>
  <c r="N31" i="1" s="1"/>
  <c r="I31" i="1"/>
  <c r="O36" i="1" l="1"/>
  <c r="L37" i="1"/>
  <c r="AC34" i="1" l="1"/>
  <c r="O31" i="1"/>
  <c r="Y36" i="1"/>
  <c r="N36" i="1"/>
  <c r="AC36" i="1" s="1"/>
  <c r="J31" i="1"/>
  <c r="Y31" i="1" s="1"/>
  <c r="AC31" i="1"/>
  <c r="AB31" i="1" s="1"/>
  <c r="AC37" i="1" l="1"/>
  <c r="AB37" i="1" s="1"/>
  <c r="AB36" i="1"/>
  <c r="AA36" i="1"/>
  <c r="Y37" i="1" s="1"/>
  <c r="Z36" i="1"/>
  <c r="AA31" i="1"/>
  <c r="Z31" i="1"/>
  <c r="AD31" i="1" s="1"/>
  <c r="AB34" i="1"/>
  <c r="AC35" i="1"/>
  <c r="AB35" i="1" s="1"/>
  <c r="AD36" i="1" l="1"/>
  <c r="Z37" i="1"/>
  <c r="AD37" i="1" s="1"/>
  <c r="AA37" i="1"/>
  <c r="Y35" i="1"/>
  <c r="Y34" i="1"/>
  <c r="AA35" i="1" l="1"/>
  <c r="Z35" i="1"/>
  <c r="AD35" i="1" s="1"/>
  <c r="AA34" i="1"/>
  <c r="Z34" i="1"/>
  <c r="AD34" i="1" s="1"/>
  <c r="U30" i="1" l="1"/>
  <c r="R30" i="1"/>
  <c r="L30" i="1"/>
  <c r="M30" i="1" s="1"/>
  <c r="N30" i="1" s="1"/>
  <c r="I30" i="1"/>
  <c r="U29" i="1"/>
  <c r="R29" i="1"/>
  <c r="L29" i="1"/>
  <c r="M29" i="1" s="1"/>
  <c r="I29" i="1"/>
  <c r="J29" i="1" s="1"/>
  <c r="U28" i="1"/>
  <c r="R28" i="1"/>
  <c r="L28" i="1"/>
  <c r="M28" i="1" s="1"/>
  <c r="I28" i="1"/>
  <c r="J28" i="1" s="1"/>
  <c r="U27" i="1"/>
  <c r="R27" i="1"/>
  <c r="L27" i="1"/>
  <c r="M27" i="1" s="1"/>
  <c r="N27" i="1" s="1"/>
  <c r="I27" i="1"/>
  <c r="U26" i="1"/>
  <c r="R26" i="1"/>
  <c r="L26" i="1"/>
  <c r="M26" i="1" s="1"/>
  <c r="I26" i="1"/>
  <c r="J26" i="1" s="1"/>
  <c r="U25" i="1"/>
  <c r="R25" i="1"/>
  <c r="L25" i="1"/>
  <c r="M25" i="1" s="1"/>
  <c r="I25" i="1"/>
  <c r="J25" i="1" s="1"/>
  <c r="U24" i="1"/>
  <c r="R24" i="1"/>
  <c r="L24" i="1"/>
  <c r="M24" i="1" s="1"/>
  <c r="N24" i="1" s="1"/>
  <c r="I24" i="1"/>
  <c r="U23" i="1"/>
  <c r="R23" i="1"/>
  <c r="L23" i="1"/>
  <c r="M23" i="1" s="1"/>
  <c r="I23" i="1"/>
  <c r="J23" i="1" s="1"/>
  <c r="AC30" i="1" l="1"/>
  <c r="AB30" i="1" s="1"/>
  <c r="Y25" i="1"/>
  <c r="AA25" i="1" s="1"/>
  <c r="O27" i="1"/>
  <c r="O29" i="1"/>
  <c r="O24" i="1"/>
  <c r="O30" i="1"/>
  <c r="J27" i="1"/>
  <c r="Y27" i="1" s="1"/>
  <c r="Y23" i="1"/>
  <c r="AA23" i="1" s="1"/>
  <c r="Y26" i="1"/>
  <c r="Z26" i="1" s="1"/>
  <c r="O23" i="1"/>
  <c r="N23" i="1"/>
  <c r="AC23" i="1" s="1"/>
  <c r="AB23" i="1" s="1"/>
  <c r="AC24" i="1"/>
  <c r="AB24" i="1" s="1"/>
  <c r="O28" i="1"/>
  <c r="N28" i="1"/>
  <c r="AC28" i="1" s="1"/>
  <c r="AB28" i="1" s="1"/>
  <c r="AC27" i="1"/>
  <c r="AB27" i="1" s="1"/>
  <c r="N25" i="1"/>
  <c r="AC25" i="1" s="1"/>
  <c r="AB25" i="1" s="1"/>
  <c r="O25" i="1"/>
  <c r="O26" i="1"/>
  <c r="N26" i="1"/>
  <c r="AC26" i="1" s="1"/>
  <c r="AB26" i="1" s="1"/>
  <c r="N29" i="1"/>
  <c r="AC29" i="1" s="1"/>
  <c r="AB29" i="1" s="1"/>
  <c r="J30" i="1"/>
  <c r="Y30" i="1" s="1"/>
  <c r="J24" i="1"/>
  <c r="Y24" i="1" s="1"/>
  <c r="Y28" i="1"/>
  <c r="Y29" i="1"/>
  <c r="Z25" i="1" l="1"/>
  <c r="AD25" i="1" s="1"/>
  <c r="Z23" i="1"/>
  <c r="AD23" i="1" s="1"/>
  <c r="AA26" i="1"/>
  <c r="AA29" i="1"/>
  <c r="Z29" i="1"/>
  <c r="AD29" i="1" s="1"/>
  <c r="AA24" i="1"/>
  <c r="Z24" i="1"/>
  <c r="AD24" i="1" s="1"/>
  <c r="AA27" i="1"/>
  <c r="Z27" i="1"/>
  <c r="AD27" i="1" s="1"/>
  <c r="Z28" i="1"/>
  <c r="AD28" i="1" s="1"/>
  <c r="AA28" i="1"/>
  <c r="AA30" i="1"/>
  <c r="Z30" i="1"/>
  <c r="AD30" i="1" s="1"/>
  <c r="AD26" i="1"/>
  <c r="U22" i="1" l="1"/>
  <c r="R22" i="1"/>
  <c r="U21" i="1"/>
  <c r="R21" i="1"/>
  <c r="U20" i="1"/>
  <c r="R20" i="1"/>
  <c r="U19" i="1"/>
  <c r="R19" i="1"/>
  <c r="L19" i="1"/>
  <c r="M19" i="1" s="1"/>
  <c r="N19" i="1" s="1"/>
  <c r="I19" i="1"/>
  <c r="U18" i="1"/>
  <c r="R18" i="1"/>
  <c r="U17" i="1"/>
  <c r="R17" i="1"/>
  <c r="U16" i="1"/>
  <c r="R16" i="1"/>
  <c r="L16" i="1"/>
  <c r="M16" i="1" s="1"/>
  <c r="N16" i="1" s="1"/>
  <c r="I16" i="1"/>
  <c r="J16" i="1" s="1"/>
  <c r="U15" i="1"/>
  <c r="R15" i="1"/>
  <c r="U14" i="1"/>
  <c r="R14" i="1"/>
  <c r="L14" i="1"/>
  <c r="M14" i="1" s="1"/>
  <c r="N14" i="1" s="1"/>
  <c r="I14" i="1"/>
  <c r="J14" i="1" s="1"/>
  <c r="I11" i="1"/>
  <c r="J11" i="1" s="1"/>
  <c r="L11" i="1"/>
  <c r="M11" i="1" s="1"/>
  <c r="N11" i="1" s="1"/>
  <c r="R11" i="1"/>
  <c r="U11" i="1"/>
  <c r="L15" i="1"/>
  <c r="L20" i="1"/>
  <c r="L18" i="1"/>
  <c r="L17" i="1"/>
  <c r="L22" i="1"/>
  <c r="L21" i="1"/>
  <c r="L12" i="1"/>
  <c r="AC14" i="1" l="1"/>
  <c r="AB14" i="1" s="1"/>
  <c r="Y14" i="1"/>
  <c r="AA14" i="1" s="1"/>
  <c r="Y15" i="1" s="1"/>
  <c r="O19" i="1"/>
  <c r="AC19" i="1"/>
  <c r="J19" i="1"/>
  <c r="Y19" i="1" s="1"/>
  <c r="Y11" i="1"/>
  <c r="Z11" i="1" s="1"/>
  <c r="AC16" i="1"/>
  <c r="AB16" i="1" s="1"/>
  <c r="O16" i="1"/>
  <c r="Y16" i="1"/>
  <c r="AC11" i="1"/>
  <c r="AB11" i="1" s="1"/>
  <c r="O14" i="1"/>
  <c r="O11" i="1"/>
  <c r="R12" i="1"/>
  <c r="U12" i="1"/>
  <c r="L13" i="1"/>
  <c r="Z14" i="1" l="1"/>
  <c r="AD14" i="1" s="1"/>
  <c r="AC15" i="1"/>
  <c r="AB15" i="1" s="1"/>
  <c r="AC12" i="1"/>
  <c r="AB12" i="1" s="1"/>
  <c r="AC20" i="1"/>
  <c r="AB19" i="1"/>
  <c r="AA19" i="1"/>
  <c r="Y20" i="1" s="1"/>
  <c r="Z19" i="1"/>
  <c r="AA11" i="1"/>
  <c r="Y12" i="1" s="1"/>
  <c r="AA12" i="1" s="1"/>
  <c r="AC17" i="1"/>
  <c r="AC18" i="1" s="1"/>
  <c r="AB18" i="1" s="1"/>
  <c r="AA16" i="1"/>
  <c r="Y17" i="1" s="1"/>
  <c r="Z16" i="1"/>
  <c r="AD16" i="1" s="1"/>
  <c r="AD11" i="1"/>
  <c r="Z15" i="1"/>
  <c r="AA15" i="1"/>
  <c r="R13" i="1"/>
  <c r="U13" i="1"/>
  <c r="AD15" i="1" l="1"/>
  <c r="AC13" i="1"/>
  <c r="AB13" i="1" s="1"/>
  <c r="AB20" i="1"/>
  <c r="AC21" i="1"/>
  <c r="AD19" i="1"/>
  <c r="Z20" i="1"/>
  <c r="AA20" i="1"/>
  <c r="Y21" i="1" s="1"/>
  <c r="AB17" i="1"/>
  <c r="Z17" i="1"/>
  <c r="AA17" i="1"/>
  <c r="Y18" i="1" s="1"/>
  <c r="Z12" i="1"/>
  <c r="AD12" i="1" s="1"/>
  <c r="Y13" i="1"/>
  <c r="Z13" i="1" s="1"/>
  <c r="AD17" i="1" l="1"/>
  <c r="AD13" i="1"/>
  <c r="AB21" i="1"/>
  <c r="AC22" i="1"/>
  <c r="AB22" i="1" s="1"/>
  <c r="AA21" i="1"/>
  <c r="Y22" i="1" s="1"/>
  <c r="Z21" i="1"/>
  <c r="AD20" i="1"/>
  <c r="AA18" i="1"/>
  <c r="Z18" i="1"/>
  <c r="AD18" i="1" s="1"/>
  <c r="AA13" i="1"/>
  <c r="AD21" i="1" l="1"/>
  <c r="AA22" i="1"/>
  <c r="Z22" i="1"/>
  <c r="AD22" i="1" s="1"/>
  <c r="U10" i="1" l="1"/>
  <c r="R10" i="1"/>
  <c r="U9" i="1"/>
  <c r="R9" i="1"/>
  <c r="U8" i="1"/>
  <c r="R8" i="1"/>
  <c r="L8" i="1"/>
  <c r="M8" i="1" s="1"/>
  <c r="N8" i="1" s="1"/>
  <c r="I8" i="1"/>
  <c r="L9" i="1"/>
  <c r="L10" i="1"/>
  <c r="O8" i="1" l="1"/>
  <c r="J8" i="1"/>
  <c r="Y8" i="1" s="1"/>
  <c r="AC8" i="1"/>
  <c r="AB8" i="1" s="1"/>
  <c r="AC9" i="1" l="1"/>
  <c r="AB9" i="1" s="1"/>
  <c r="AA8" i="1"/>
  <c r="Y9" i="1" s="1"/>
  <c r="Z8" i="1"/>
  <c r="AD8" i="1" s="1"/>
  <c r="AC10" i="1" l="1"/>
  <c r="AB10" i="1" s="1"/>
  <c r="Z9" i="1"/>
  <c r="AD9" i="1" s="1"/>
  <c r="AA9" i="1"/>
  <c r="Y10" i="1" s="1"/>
  <c r="AA10" i="1" l="1"/>
  <c r="Z10" i="1"/>
  <c r="AD10" i="1" s="1"/>
  <c r="U7" i="1" l="1"/>
  <c r="R7" i="1"/>
  <c r="L7" i="1"/>
  <c r="M7" i="1" s="1"/>
  <c r="N7" i="1" s="1"/>
  <c r="I7" i="1"/>
  <c r="J7" i="1" s="1"/>
  <c r="U6" i="1"/>
  <c r="R6" i="1"/>
  <c r="L6" i="1"/>
  <c r="M6" i="1" s="1"/>
  <c r="I6" i="1"/>
  <c r="J6" i="1" s="1"/>
  <c r="U5" i="1"/>
  <c r="R5" i="1"/>
  <c r="L5" i="1"/>
  <c r="M5" i="1" s="1"/>
  <c r="I5" i="1"/>
  <c r="J5" i="1" s="1"/>
  <c r="Y5" i="1" l="1"/>
  <c r="AA5" i="1" s="1"/>
  <c r="O6" i="1"/>
  <c r="N6" i="1"/>
  <c r="AC6" i="1" s="1"/>
  <c r="AB6" i="1" s="1"/>
  <c r="O5" i="1"/>
  <c r="N5" i="1"/>
  <c r="AC5" i="1" s="1"/>
  <c r="AB5" i="1" s="1"/>
  <c r="AC7" i="1"/>
  <c r="AB7" i="1" s="1"/>
  <c r="Y6" i="1"/>
  <c r="O7" i="1"/>
  <c r="Y7" i="1"/>
  <c r="Z5" i="1" l="1"/>
  <c r="AD5" i="1" s="1"/>
  <c r="AA6" i="1"/>
  <c r="Z6" i="1"/>
  <c r="AD6" i="1" s="1"/>
  <c r="AA7" i="1"/>
  <c r="Z7" i="1"/>
  <c r="AD7" i="1" s="1"/>
</calcChain>
</file>

<file path=xl/sharedStrings.xml><?xml version="1.0" encoding="utf-8"?>
<sst xmlns="http://schemas.openxmlformats.org/spreadsheetml/2006/main" count="991" uniqueCount="437">
  <si>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</si>
  <si>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</si>
  <si>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</si>
  <si>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</si>
  <si>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</si>
  <si>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</si>
  <si>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</si>
  <si>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</si>
  <si>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</si>
  <si>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</si>
  <si>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</si>
  <si>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</si>
  <si>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</si>
  <si>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</si>
  <si>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</si>
  <si>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</si>
  <si>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</si>
  <si>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</si>
  <si>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</si>
  <si>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</si>
  <si>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</si>
  <si>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</si>
  <si>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</si>
  <si>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</si>
  <si>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</si>
  <si>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Fecha Seguimiento</t>
  </si>
  <si>
    <t>Avance PA</t>
  </si>
  <si>
    <t>Estado</t>
  </si>
  <si>
    <t>Tipo</t>
  </si>
  <si>
    <t>Implementación</t>
  </si>
  <si>
    <t>Calificación</t>
  </si>
  <si>
    <t>Documentación</t>
  </si>
  <si>
    <t>Frecuencia</t>
  </si>
  <si>
    <t>Evidencia</t>
  </si>
  <si>
    <t>SEGUIMIENTO 2o CUATRIMESTRE 2023- OCI</t>
  </si>
  <si>
    <t xml:space="preserve">% AVANCE  </t>
  </si>
  <si>
    <t>EVIDENCIA</t>
  </si>
  <si>
    <t xml:space="preserve">SEGUIMIENTO </t>
  </si>
  <si>
    <t>PLAN DE ACCION</t>
  </si>
  <si>
    <t>EVALUACION DEL RIESGO - Valoración de los controles</t>
  </si>
  <si>
    <t>EVALUACION DEL RIESGO - Nivel del riesgo</t>
  </si>
  <si>
    <t>ANALISIS DEL RIESGO RESIDUAL</t>
  </si>
  <si>
    <t>IDENTIFICACION DEL RIESGO</t>
  </si>
  <si>
    <t>Seguimiento</t>
  </si>
  <si>
    <t>SEGUIMIENTO MAPA DE RIESGOS OCI 2023</t>
  </si>
  <si>
    <t>Reputacional</t>
  </si>
  <si>
    <t>Ausencia de asesor jurídico con conocimientos específicos en contratación de personal en el sector público</t>
  </si>
  <si>
    <t xml:space="preserve">Omisión de verificación de los requisitos técnicos y jurídicos </t>
  </si>
  <si>
    <t>Posibilidad de daño reputacional por incumplimiento de requisitos en la vinculación y/o desvinculación del Talento Humano</t>
  </si>
  <si>
    <t>Ejecucion y Administracion de procesos</t>
  </si>
  <si>
    <t xml:space="preserve">     El riesgo afecta la imagen de la entidad con algunos usuarios de relevancia frente al logro de los objetivos</t>
  </si>
  <si>
    <t>Diligenciar los Formatos: Lista de chequeo para vinculación  y/o Desvinculacion , Confirmación de experiencia laboral y Verificación del Cumplimiento de requisitos, ante nuevas vinculaciones de personal</t>
  </si>
  <si>
    <t>Detectivo</t>
  </si>
  <si>
    <t>Automático</t>
  </si>
  <si>
    <t>Documentado</t>
  </si>
  <si>
    <t>Continua</t>
  </si>
  <si>
    <t>Con Registro</t>
  </si>
  <si>
    <t>Reducir (compartir)</t>
  </si>
  <si>
    <t>SECRETARIA GENERAL - TALENTO HUMANO</t>
  </si>
  <si>
    <t xml:space="preserve">Se adjunta documentos de ingreso de tres personas nuevas a la entidad con la correspondiente verificación de formatos y el egresos de dos personas con sus correspondientes formatos </t>
  </si>
  <si>
    <t>Falta de personal para realizar la actividad y mantener actualizado el proceso</t>
  </si>
  <si>
    <t>Ausencia de cargue de información y desactualización de las plataformas CETIL, PASIVOCOL</t>
  </si>
  <si>
    <t xml:space="preserve">Cumplimiento del Decreto 726 de 2018 del Ministerio de Trabajo, Por el cual  se crea el Sistema de Certificación Electrónica de Tiempos Laborados (CETIL) con destino al reconocimiento de prestaciones pensionales. </t>
  </si>
  <si>
    <t>Preventivo</t>
  </si>
  <si>
    <t>Manual</t>
  </si>
  <si>
    <t>Reducir (mitigar)</t>
  </si>
  <si>
    <t xml:space="preserve">No aplica para este periodo </t>
  </si>
  <si>
    <t xml:space="preserve">Actualmente las auditorías se han realizado con personal Interno de otras dependencias de apoyo al ÁREA METROPOLITANA DE BUCARAMANGA </t>
  </si>
  <si>
    <t>Evitar</t>
  </si>
  <si>
    <t>Económico y Reputacional</t>
  </si>
  <si>
    <t>Ausencia de personal interno con conocimiento en el Sistema para que realice la auditoria</t>
  </si>
  <si>
    <t>GSTION DEL TALENTO HUMANO</t>
  </si>
  <si>
    <t>Desconocimiento u omisión de la normatividad expedida por el Archivo General de la Nación que afecta la preservación y conservación de los documentos ubicados en el archivo central.
Falta de planeación, disponibilidad y ejecución de recursos orientados a la conservación y preservación del acervo documental ubicado en el archivo central.
Falta de control y seguimiento a los procesos que involucran los documentos ubicados en el archivo central.
Falta de estantería para la disposición final de los documentos ubicados en el depósito de custodia.</t>
  </si>
  <si>
    <t xml:space="preserve">Incumplimiento de la normatividad archivística por parte de las diferentes dependencias en su archivo de Gestión que dificulta realizar  las transferencias documentales primarias. </t>
  </si>
  <si>
    <t>Posibilidad de daño reputacional por indisponibilidad, Pérdida y Deterioro de los documentos ubicados en el archivo central.</t>
  </si>
  <si>
    <t xml:space="preserve">Se cuenta con una persona con funciones de archivo
se cuenta con una bodega para el almacenamiento de los documentos en el archivo central 
se cuenta con un repositorio digital de documentos </t>
  </si>
  <si>
    <t>Realizar cuatro (4) visitas técnicas a las diferentes dependencias para verificar el cumplimiento de los procedimientos establecidos en la Ley General de Archivos</t>
  </si>
  <si>
    <t>SEMESTRAL</t>
  </si>
  <si>
    <t>SECRETARIA GENERAL</t>
  </si>
  <si>
    <t>01/01//2023</t>
  </si>
  <si>
    <t>Ejecución de  actividades de aspiración y limpieza diaria de las unidades documentales y inventariado  del archivo documental ubicado en el archivo central.</t>
  </si>
  <si>
    <t>2023-06-30
2023-12-30</t>
  </si>
  <si>
    <t>Realizar contratos de apoyo de  personal archivistico</t>
  </si>
  <si>
    <t>GESTION DOCUMENTAL</t>
  </si>
  <si>
    <t xml:space="preserve">1. Retraso en la entrega de documentos por parte de la oficina gestora
2. Demora por parte de la firma de documentos para su publicacion
3. Falta de personal Asignado para la publicacion  </t>
  </si>
  <si>
    <t xml:space="preserve">Demora en el cargue de la información dentro de los tres días siguientes a la emisión del documento </t>
  </si>
  <si>
    <t>Posibilidad de daño economico y reputacional  por publicacion extemporanea del SECOP</t>
  </si>
  <si>
    <t>Usuarios, productos y practicas , organizacionales</t>
  </si>
  <si>
    <t xml:space="preserve">     El riesgo afecta la imagen de de la entidad con efecto publicitario sostenido a nivel de sector administrativo, nivel departamental o municipal</t>
  </si>
  <si>
    <t xml:space="preserve">1 Implementacion de la plataforma secop 2 en la entidad 
2. circulares enviadas por parte de la oficina de contratacion </t>
  </si>
  <si>
    <t>1. Elaboración de procedimiento de publicación de documentos plataforma SECOP</t>
  </si>
  <si>
    <t>Permanente</t>
  </si>
  <si>
    <t>Se adjunta procedimiento GJC-PR-006 aprobado por calidad en referencia a la publicación en el SECOP https://drive.google.com/drive/folders/1WYnnK827YBBdCnabPEU8VufMF9pLlSNr</t>
  </si>
  <si>
    <t>Finalizado</t>
  </si>
  <si>
    <t>2. Elaboración de formatos para el desarrollo del procedimiento</t>
  </si>
  <si>
    <t>3. Socialización del procedimiento y los formatos desarrollados</t>
  </si>
  <si>
    <t>Se adjunta corpantallazos de la reespectiva socializacion por bpm  https://drive.google.com/drive/folders/1WYnnK827YBBdCnabPEU8VufMF9pLlSNr</t>
  </si>
  <si>
    <t>Falta de seguimiento de los jefes de las oficinas gestoras
Falta de personal para la revision de los documentos 
Perdida de evidencias por parte de la oficina de contratacion</t>
  </si>
  <si>
    <t xml:space="preserve">Falta de seguimiento de los supervisores </t>
  </si>
  <si>
    <t xml:space="preserve">Posibilidad de daño economico y reputacional ausencia de evidencias de ejecucion contractual </t>
  </si>
  <si>
    <t xml:space="preserve">1. Formato informe de actividades supervisor 
2. hoja de ruta del expediente contractual 
3. aprobacion de cuentas por parte de la oficina de contratacion </t>
  </si>
  <si>
    <t>1.circular con parámetros para entrega y radicación de cuentas en contratación</t>
  </si>
  <si>
    <t xml:space="preserve">Se cumple en el periodo anterior </t>
  </si>
  <si>
    <t xml:space="preserve">2. Exigir evidencia al momento de la radicación de la cuenta en físico en la oficina de contratación  </t>
  </si>
  <si>
    <t xml:space="preserve">
Se adjunta muestra de planilla radicadora de la oficina de contratación donde se exige la publicación en el SECOP y se revisan las correspondientes evidencias. </t>
  </si>
  <si>
    <t>Exceso de normas: Proliferación de regulaciones que dificultan el que hacer administrativo. 
Falta de compromiso por parte del responsable de cada oficina para actualización del Normograma</t>
  </si>
  <si>
    <t>Falta de compromiso por parte del responsable de cada oficina para actualización del Normograma</t>
  </si>
  <si>
    <t>Posibilidad de daño economico y reputacional por desactualización del normograma</t>
  </si>
  <si>
    <t xml:space="preserve">Procedimiento aprobado y divulgado para la actualizacion del normograma </t>
  </si>
  <si>
    <t xml:space="preserve">Enviar correos electrónicos trimestrales a los responsables de actualizar el Normograma, con copia los Subdirectores, Gestión de Calidad y Control Interno; recordando fecha límite de Actualización.
</t>
  </si>
  <si>
    <t>Mediante correo electrónico del veinte (20) de junio de 2023, se les recordó a los responsables el envió de la actualización del Normograma con fecha de corte 30 de junio de 2023</t>
  </si>
  <si>
    <t>Designación de responsable</t>
  </si>
  <si>
    <t>Realizar informe a la Secretaria General con copia a los Subdirectores y Director sobre el cumplimiento de la Actualización del Normograma.</t>
  </si>
  <si>
    <t>Se realizó el informe el 25/07/2023, atendiendo  que la Responsable de la Secretaria General se encontraba en periodo de vacaciones del 29 de junio al 21 de julio de 2023 y con permiso por día y medio (24 y 25 de julio de 2023), según Acuerdo sindical</t>
  </si>
  <si>
    <t>Publicación en pagina web.</t>
  </si>
  <si>
    <t xml:space="preserve">Publicar en la Página web con la información enviada por los responsables.
</t>
  </si>
  <si>
    <t>Se publico el 25/07/2023, atendiendo  que la Responsable de la Secretaria General se encontraba en periodo de vacaciones del 29 de junio al 21 de julio de 2023 y con permiso por día y medio (24 y 25 de julio de 2023), según Acuerdo sindical</t>
  </si>
  <si>
    <t>Incumplimiento a los términos de tiempo legales establecidos por la norma.  
Debilidad en la comunicación organizacional de la entidad.
Falta de compromiso y seguimiento para la gestión oportuna de PQRSD.</t>
  </si>
  <si>
    <t>Incumplimiento a los términos de tiempo legales establecidos por la norma.</t>
  </si>
  <si>
    <t>Posibilidad de daño economico y reputacional por falta de respuesta oportuna a las peticiones, quejas, reclamos y denuncias de la ciudadanía</t>
  </si>
  <si>
    <t xml:space="preserve">     El riesgo afecta la imagen de la entidad a nivel nacional, con efecto publicitarios sostenible a nivel país</t>
  </si>
  <si>
    <t xml:space="preserve">Seguimiento en la Plataforma de Gestión de procesos BPM.GO
Seguimiento y Control al cumplimiento de términos
Procedimientos PQRSD
Informe por parte de la oficina de control interno </t>
  </si>
  <si>
    <t xml:space="preserve">1. la plataforma BPM envía diariamente   alertas (listado de las PQRSD que se encuentran pendientes por dar respuesta) correo electrónico de Control Interno y Secretaria Dirección. </t>
  </si>
  <si>
    <t>30/06/2023
31/07/2023</t>
  </si>
  <si>
    <t>Se adjunta evidencia de alertas correspondientes a los meses de mayo, junio, julio y agosto  https://drive.google.com/drive/folders/1NRiQXD0neK1mTKeSf73oiDyvexZMLx9m</t>
  </si>
  <si>
    <t>2. Actualizacion de  la Resolución que reglamenta la atención de PQRSD y el Procedimiento a los funcionarios.</t>
  </si>
  <si>
    <t>Permanente
Semestral
30/06/2023
31/07/2023</t>
  </si>
  <si>
    <t xml:space="preserve">Esta actividad se va a ejecutar en el 3 trimestre </t>
  </si>
  <si>
    <t>3. Capacitación Normatividad vigente sobre PQRS</t>
  </si>
  <si>
    <t xml:space="preserve">4. socializacion de las respectivas actualizaciones </t>
  </si>
  <si>
    <t>GESTION JURIDICA Y CONTRACTUAL</t>
  </si>
  <si>
    <t>No se ejerce un control adecuado a la programación y ejecucion del presupuesto de inversion.</t>
  </si>
  <si>
    <t>Falta de control en la solicitud de Certificado de Disponibilidad Presupuestal por cada oficina gestora.</t>
  </si>
  <si>
    <t xml:space="preserve"> Posibilidad de daño economico y reputacional en la asignación diferente de recursos de inversión y/o destinación especifica.</t>
  </si>
  <si>
    <t>Procesos y procedimientos sistematizados en la plataforma de gestión de procesos bpm.gov y la de presupuesto GD.</t>
  </si>
  <si>
    <t xml:space="preserve">Crear un formato de control para la verificación de la asignación de los recursos de inversión por parte de los reponsables del proceso.
</t>
  </si>
  <si>
    <t>SUBDIRECCIÓN ADMINISTRATIVA Y FINANCIERA - PRESUPUESTO- ASESOR CORPORATIVO Y OFICINAS GESTORAS.</t>
  </si>
  <si>
    <t xml:space="preserve">1/01/2023
</t>
  </si>
  <si>
    <t xml:space="preserve">31/08/2023
</t>
  </si>
  <si>
    <t>SUBDIRECCIÓN ADMINISTRATIVA Y FINANCIERA</t>
  </si>
  <si>
    <t>Procesos de solicitud de reservas no actualizados.</t>
  </si>
  <si>
    <t>No se lleva a cabo un control de que procesos presupuestales requieren actualizacion de acuerdo a la normatividad vigente.</t>
  </si>
  <si>
    <t>Posibilidad de un daño economico y reputacional en la no costitucion de la reserva presupuestal.</t>
  </si>
  <si>
    <t>Envio de circular a cada uno de las oficinas gestoras y supervisores de contratos, solicitando la constitucion de la reserva presupuestal de conformidad al procedimiendo establecido por calidad.</t>
  </si>
  <si>
    <t>Actualizacion y Socializacion del procedimiento para la costitucion de reserva - Realizacion de una circular solicitando a las oficinas gestoras la constitucion de reservas de conformidad a lo estipulado por la ley.</t>
  </si>
  <si>
    <t>SUBDIRECCIÓN ADMINISTRATIVA Y FINANCIERA - PRESUPUESTO</t>
  </si>
  <si>
    <t>31/08/2023 
31/12/2023</t>
  </si>
  <si>
    <t xml:space="preserve">Acta de cierre financiero, por medio de un cruce de informacion  entre contabilidad y precupuesto a 31 de diciembre, para verificar la informacion solicitada por las oficinas gestoras. </t>
  </si>
  <si>
    <t xml:space="preserve">No cancelación de  pasivos exigibles- vigencias expiradas  que fueron incorporadas en el presupuesto de la  vigencia actual .
</t>
  </si>
  <si>
    <t>Por parte de las oficinas gestoras, no se realizan los tramites respectivos para liquidar los procesos contractuales, que conllevan a contituir la vigencia expirada.</t>
  </si>
  <si>
    <t>Posibilidad de un daño economico y reputacional en el pago de pasivos exigibles-vigencias expiradas.</t>
  </si>
  <si>
    <t>Resolución de incorporacion de  pasivos exigibles al presupuesto de la vigencia.</t>
  </si>
  <si>
    <t>Elaboracion de una circular a las oficinas gestoras sobre  la constitución de  pasivo exigible-vigencia expirada, con los soportes respectivos de conformidad  a lo estipulado por la ley.</t>
  </si>
  <si>
    <t>Circular recordando a las oficinas gestoras realizar el tramite respectivo para el pago de las vigencias expiradas dentro de la vigencia fiscal.</t>
  </si>
  <si>
    <t>Cambios normativos que afectan los ingresos por transferencias.</t>
  </si>
  <si>
    <t>Selección de cuenta o destinatario incorrecto mediante error humano.</t>
  </si>
  <si>
    <t>Posibilidad de un daño economico y reputacional en las transferencias Indebidas o erróneas.</t>
  </si>
  <si>
    <t xml:space="preserve">     El riesgo afecta la imagen de la entidad internamente, de conocimiento general, nivel interno, de junta dircetiva y accionistas y/o de provedores</t>
  </si>
  <si>
    <t>Confirmación del banco de las transacciones al correo institucional del Subdirector y del Tesorero y en la pltaforma BPM.</t>
  </si>
  <si>
    <t>Correctivo</t>
  </si>
  <si>
    <t>Verificación de las transacciones realizadas, comprobantes de egresos Vs. Comprobantes de pago emitidos, por el portal transaccional bancario.</t>
  </si>
  <si>
    <t>SUBDIRECCIÓN ADMINISTRATIVA Y FINANCIERA - TESORERIA</t>
  </si>
  <si>
    <t>Insolvencia para pago de obligaciones.</t>
  </si>
  <si>
    <t>Falta de gestion para la consecucion de los recursos.</t>
  </si>
  <si>
    <t>Posibilidad de un daño economico y reputacional referente a la ineficiencia Administrativa en la gestion para la consecucion de los recursos.</t>
  </si>
  <si>
    <t xml:space="preserve">  Plan anual de Caja- PAC.</t>
  </si>
  <si>
    <t>Elaboración, ejecución del Plan anual de Caja- PAC.</t>
  </si>
  <si>
    <t xml:space="preserve">
31/12/2023</t>
  </si>
  <si>
    <t>Realizacion de la consolidacion del PAC mensualmente.</t>
  </si>
  <si>
    <t>Icumplimiento de los procedimientos ya establecidos para el reporte de los ingresos del recaudo.</t>
  </si>
  <si>
    <t>Registro extemporaneo o inadecuado de las areas que intervienen en la generacion de la informacion contable y financiera de la Entidad.</t>
  </si>
  <si>
    <t>Actas de cruces de informacion de  ingresos y gastos mensuales de presupuesto, contabilidad y tesorería.</t>
  </si>
  <si>
    <t xml:space="preserve">REALIZAR ACTAS DE CONCILIACIÓN MENSUAL </t>
  </si>
  <si>
    <t>SUBDIRECCIÓN ADMINISTRATIVA Y FINANCIERA - CONTABILIDAD</t>
  </si>
  <si>
    <t xml:space="preserve">Muestra de Elaboracion de conciliaciones bancarias mensuales. </t>
  </si>
  <si>
    <t>No se tiene un proceso establecido estándar para salvaguardia y seguridad de los bienes de consumo de la entidad.</t>
  </si>
  <si>
    <t>Falta de esquematizacion para poder implementar un seguimiento con respecto a los procesos que se llevan a cabo, referente a los bienes de consumo.</t>
  </si>
  <si>
    <t>Posibilidad de un daño economico y reputacional respecto a la perdida y deterioro de bienes de consumo de la entidad.</t>
  </si>
  <si>
    <t>Revisión  de inventarios de consumo y aplicación de formatos de calidad.</t>
  </si>
  <si>
    <t>Revisión y actualización de los inventarios para detectar faltantes y deterioros de cada uno de los insumos que posee la entidad.</t>
  </si>
  <si>
    <t>SUBDIRECCIÓN ADMINISTRATIVA Y FINANCIERA - ALMACEN</t>
  </si>
  <si>
    <t>Verificacion de envio de los  formatos de solicitud de elementos de consumo y   notas de ingreso en el sistema de inventarios, por cada una de las oficinas gestoras al encargado de almacen.</t>
  </si>
  <si>
    <t>Daño o detrimiento patrimonial por inadecuado manejo de recursos y bienes publicos en la Entidad.</t>
  </si>
  <si>
    <t>Falta de seguridad informatica dentro de la banca financiera. - Demora por parte de las oficinas gestoras en el cumplimiento de pagos de obligaciones en los plazos estipulados.</t>
  </si>
  <si>
    <t>Posibilidad de un daño economico y fiscal en el modulo de transferencias bancarias. - El no pago oportuno de obligaciones que generen intereses de mora.</t>
  </si>
  <si>
    <t xml:space="preserve">  Realizacion de un calendario de fechas de vencimientos de servicios publicos, la implementacion  y realizacion de capacitaciones de seguridad digital.</t>
  </si>
  <si>
    <t>Solicitar capacitacion en seguridad digital con los funcionarios de la Entidad y realizar los pagos de los compromisos generados en las fechas estipuladas para tal fin.</t>
  </si>
  <si>
    <t>SUBDIRECCIÓN ADMINISTRATIVA Y FINANCIERA - TESORERIA- PRESUPUESTO - CONTABILIDAD</t>
  </si>
  <si>
    <t>Programar capacitaciones de seguridad digital, contar con un equipo exclusivo para realizacion de transferencias bancarias y  demostrar los soportes de pago oportunos de los servicios públicos.</t>
  </si>
  <si>
    <t>SUBDIRECCION ADMINISTRATIVA Y FINANCIERA</t>
  </si>
  <si>
    <t>Cambios tecnológicos
Bajo recurso económico</t>
  </si>
  <si>
    <t>La no implementación de un estado de arte tecnológico de acuerdo a las necesidades de las oficinas misionales y de apoyo que estén acordes a las nuevas tecnologías que se presenta en la elaboración del presupuesto para la respectiva vigencia.</t>
  </si>
  <si>
    <t>Posibilidad de un daño economico y reputacional por Baja capacidad tecnológica.</t>
  </si>
  <si>
    <t>Adquisición de hardware y software</t>
  </si>
  <si>
    <t xml:space="preserve">A la fecha no se adelantado ningún proceso contractual, pero se hace estudio de necesidades para armar cuadro de requerimientos y montaje  de necesidades, estudio de mercados y aprobación del presupuesto. </t>
  </si>
  <si>
    <t>Mantenimiento preventivo y correctivo de equipos de computo y/o periféricos</t>
  </si>
  <si>
    <t>Aleatoria</t>
  </si>
  <si>
    <t>Realizar mantenimiento correctivo y preventivo de los equipos de la entidad.
Diligenciamiento del formato GAF-FO-041</t>
  </si>
  <si>
    <t>29/09/2023</t>
  </si>
  <si>
    <t>Con base al plan de mantenimiento preventivo y correctivo se establecieron las fechas del mantenimiento preventivo</t>
  </si>
  <si>
    <t>Implementación de Herramientas Software</t>
  </si>
  <si>
    <t>Sin Documentar</t>
  </si>
  <si>
    <t>Desarrollo o actualización de herramientas Software para la optimización y gestión de los procesos</t>
  </si>
  <si>
    <t>Estos son los entregables que se pueden evidenciar: Contrato de mantenimiento de software del BPM, existe otro contrato de Catastro BCGS. Desarrollos aplicativos.</t>
  </si>
  <si>
    <t>* Elevado costo de los equipos o servicios en la nube para almacenar la información
* Falta de dispositivos de almacenamiento
* Falta de equipos tipo servidor para implementar la replica de servicios</t>
  </si>
  <si>
    <t xml:space="preserve">* La insuficiencia financiera podría estar impidiendo la adquisición de servicios en la nube o la compra de equipos y recursos tecnológicos necesarios para el almacenamiento de datos. Sobrepasa el presupuesto disponible.
* Esta falta de dispositivos de almacenamiento puede deberse a la falta de inversión en infraestructura o a la priorización de otros gastos.
* La insuficiencia financiera y la falta de recursos tecnológicos adecuados están obstaculizando la capacidad de la organización para implementar y mantener una infraestructura de TI sólida. </t>
  </si>
  <si>
    <t>Posibilidad de un daño economico y reputacional por Perdida de información de servidores y equipos de computo (pc)</t>
  </si>
  <si>
    <t>Implementar servidores en replica para aplicativos con mayor criticidad</t>
  </si>
  <si>
    <t>Sin Registro</t>
  </si>
  <si>
    <t xml:space="preserve">Implementar una solución de replica para los activos de información con mayor criticidad, con infraestructura física fuera de las oficinas del AMB, o una solución en la nube </t>
  </si>
  <si>
    <t xml:space="preserve">22/09/2023
20/10/2023
</t>
  </si>
  <si>
    <t xml:space="preserve">*Estudio de la necesidad
*Estudio de mercados en Anexo cotizaciones de bienes y servicios GJC-FO-178
Cuando la solución esté implementada y estable, se procederá a realizar el manual de usuarios. </t>
  </si>
  <si>
    <t>Implementar mecanismos de copias de seguridad internos y externos para los activos con mayor criticidad</t>
  </si>
  <si>
    <t>*Copias de seguridad de BPM (pantallazo donde está almacenada la copia)</t>
  </si>
  <si>
    <t>GESTION  TICS</t>
  </si>
  <si>
    <t>Falta de implementación de un proceso  de registro de pagos de las obligaciones a favor de la AMB diferentes a valorización (PERSUASIVO)</t>
  </si>
  <si>
    <t xml:space="preserve">
Falta de sistematización de recaudos  por conceptos diferentes a valorizacion</t>
  </si>
  <si>
    <t>Posibilidad de un daño  reputacional de la Información Financiera deficiente</t>
  </si>
  <si>
    <t xml:space="preserve">
1.Generación de relación mensual de consignaciones que presenta el deudor.                                              2.Implementacion del proceso de registro de pago,identificando el nombre del deudor,cedula, valor pagado y expediente.</t>
  </si>
  <si>
    <t>1. Reporte mensual de recaudo diferentes a valorización   2.Implementacion del proceso de registro de pago,identificando decudor,cedula,expediente</t>
  </si>
  <si>
    <t>Mensual</t>
  </si>
  <si>
    <t xml:space="preserve"> 
 SUBDIRECTOR ADMINISTRATIVO Y FINANCIERO-COBRO PERSUASIVO</t>
  </si>
  <si>
    <t xml:space="preserve">El profesional universitario de cobro persuasivo emite un reporte mensual a contabilidad en el cual relaciona los pagos realizados y allegados por deudores a la dependencia.  El Subdirector Administraivo y Financiero implementa el registro de pagos </t>
  </si>
  <si>
    <t>Falta de implementación de un proceso  de registro de pagos de las obligaciones a favor de la AMB diferentes a valorización</t>
  </si>
  <si>
    <t xml:space="preserve"> Falta de sistematización de recaudos  por coneceptos diferentes a valorizacion</t>
  </si>
  <si>
    <t>Posibilidad de un daño reputacional de la Información Financiera deficiente</t>
  </si>
  <si>
    <t>1.Generación de relación mensual de consignaciones que presenta el deudor.                                              2.Implementacion del proceso de registro de pago,identificando el nombre del deudor,cedula, valor pagado y expediente.</t>
  </si>
  <si>
    <t>1. COBRO COACTIVO 
2. SUBDIRECTOR ADMINISTRATIVO Y FINANCIERO-</t>
  </si>
  <si>
    <t>1. Se da cumplimiento mensualmente. 
2. Pendiente
EVIDENCIAS: 2.1.1. - 2.1.1.1. - 2.1.1.2. - 2.1.1.3. - 2.1.1.4.- 2.1.2. - 2.1.2.1. - 2.1.2.2. - 2.1.2.3. - 2.1.2.4. - 2.1.2.5. - 2.1.2.6. - 2.1.3. - 2.1.3.1. -  2.1.3.2. - 2.1.3.3. - 2.1.3.4. - 2.1.4. - 2.1.4.1. - 2.1.4.2. - 2.1.4.3. - 2.1.4.4.</t>
  </si>
  <si>
    <t xml:space="preserve">Falta de archivadores independientes idóneos para garantizar la conservación y custodia documental de cobro  coactivo </t>
  </si>
  <si>
    <t xml:space="preserve">  Falta de espacio, falta de archivadores y/o adapatacion de los mismos que brinden seguirdad.</t>
  </si>
  <si>
    <t>Posibilidad de un daño economico y reputacional de la Pérdida documental y de expedientes</t>
  </si>
  <si>
    <t xml:space="preserve">Adquisición y/o modificación de Archivadores y Mobiliarios insuficientes e inseguros.
</t>
  </si>
  <si>
    <t>1. Solicitud para la dotación de mobiliario independen que brinden seguridad a expedientes y documentos.                              
2.Dotar de  espacio y mobiliario independiente que brinde seguridad a expedientes y documentos</t>
  </si>
  <si>
    <t>1. SE CUMPLIÓ en cuatrimestre anterior y se adjuntó evidencia en anterior informe.
2. Pendiente.</t>
  </si>
  <si>
    <t xml:space="preserve">Falta de personal de apoyo suficiente e idóneo y con experiencia en cobro coactivo. </t>
  </si>
  <si>
    <t xml:space="preserve">
Personal contratado insuficiente y no idóneo con falta de experiencia en trámite de procesos administrativos de cobro coactivo para el alto número de expedientes coactivos demás actividades propias de la dependencia..</t>
  </si>
  <si>
    <t>Posibilidad de un daño economico y reputacional de la Falta de celeridad y oportunidad en el trámite de los procesos y demás actividades propias de la dependencia.</t>
  </si>
  <si>
    <t xml:space="preserve">.
Solicitud del personal y suministro del mismo suficiente, idóneo y con experiencia en procesos coactivos. 
</t>
  </si>
  <si>
    <t>1. Enviar oficio y/o correo a la Subdirectora Administrativa y Financiera
2. Contratar el personal requerido.</t>
  </si>
  <si>
    <t xml:space="preserve">1. SE CUMPLIÓ en cuatrimestre anterior y se adjuntó evidencia en anterior informe.
2. PENDIENTE. No se ha contratado la totalidad del personal solicitado y requerido.
EVIDENCIAS: 4.2.1. - 4.2.2. - 4.2.3. - 4.2.4. - 4.2.5. - 4.2.6. </t>
  </si>
  <si>
    <t>Falta de sistematización de los procesos administrativos de cobro coactivo</t>
  </si>
  <si>
    <t xml:space="preserve">
Adquirir y/o continuar con la implementación y ajustes de la plataforma BPM para la sistematización de los procesos coactivos conforme a las necesidades de los mismos.</t>
  </si>
  <si>
    <t>Posibilidad de un daño economico y reputacional en la  dificultad para el seguimiento de las actuaciones procesales y trámite oportuno de los procesos.</t>
  </si>
  <si>
    <t>Plataforma INTEGRASOFT Y BPM,  que  permite registrar la información de los expedientes administrativos de cobro coactivo pendientes por dichas actividades.</t>
  </si>
  <si>
    <t>a) Solicitar el personal idóneo y suficiente para el registro en la plataforma  de los expedientes y actualizar los ya  registrados.                      
 b) Suministrar el personal diferente a los abogados de apoyo a coactivo.</t>
  </si>
  <si>
    <t>1. SE CUMPLIÓ en cuatrimestre anterior y se adjuntó evidencia en anterior informe.
2. CUMPLIMIENTO PARCIAL.
EVIDENCIAS: 5.2.1. - 5.2.2</t>
  </si>
  <si>
    <t xml:space="preserve">Falta de insumos para continuar con las etapas procesales. </t>
  </si>
  <si>
    <t xml:space="preserve">
No contar la entidad con los insumos necearios para continuar con las etapas procesales (parqueaderos, materiales y equipos)</t>
  </si>
  <si>
    <t>Posibilidad de un daño economico y reputacional del no cobro de la obligación y/o prescripción del proceso.</t>
  </si>
  <si>
    <t>se gestina los insumos y elementos de trabajo necesarios para el debido trámite de los procesos.</t>
  </si>
  <si>
    <t>1. Solitud de insumos por parte del lider del proceso
2. Gestionar la viabilidad del suministro del insumo.(de parqueadero)</t>
  </si>
  <si>
    <t>1. SE CUMPLIÓ en cuatrimestre anterior y se adjuntó evidencia en anterior informe.
2.  SE CUMPLIÓ la gestion de los parqueaderos. Queda pendiente los demas insumos</t>
  </si>
  <si>
    <t>GESTION COBRO PERSUASIVO Y COBRO COACTIVO</t>
  </si>
  <si>
    <t>Falta de talento humano capacitado.</t>
  </si>
  <si>
    <t>Posibilidad de riesgo economico y reputacional por no ejecutar el procedimiento establecido por la Subdirección de Transporte con el fin de obtener un beneficio particular.</t>
  </si>
  <si>
    <t>Revisar los actuales  procedimientos de la subdirección de transporte</t>
  </si>
  <si>
    <t>PERMANENTE</t>
  </si>
  <si>
    <t>SUBDIRECCIÓN DE TRANSPORTE METROPOLITANO</t>
  </si>
  <si>
    <t>31/08/2023
31/12/2023</t>
  </si>
  <si>
    <t xml:space="preserve">Deficiencia en la entrega  oportuna de la correspondencia de la  SUBDIRECCIÓN DE TRANSPORTE </t>
  </si>
  <si>
    <t>Incumplimiento de los parámetros establecidos en el contrato de correspondencia de la entidad.</t>
  </si>
  <si>
    <t xml:space="preserve">Posibilidad de riesgo economico y reputacional por vulneración del debido proceso al no cumplirse con la publicidad oportuna de los actos administrativos. </t>
  </si>
  <si>
    <t xml:space="preserve">Verificacion de la correspondencia devuelta </t>
  </si>
  <si>
    <t xml:space="preserve">Solicitar mediante Oficio a la dependencia responsable del reparto de la  correspondencia  </t>
  </si>
  <si>
    <t>Se rindió informe a la secretaria general del AMB sobre las comunicaciones que han sido objeto de devoluciones en el trimestre por parte de la empresa de correspondencia contratada por la entidad.
Lo anterior teniendo en cuenta que las mismas están siendo devueltas a la entidad de manera tardía generando retrasos en la publicidad de los actos administrativos tal y como se evidencia en el informe que se anexa como evidencia.</t>
  </si>
  <si>
    <t>GESTION TRANSPORTE METROPOLITANO</t>
  </si>
  <si>
    <t>Desconocimiento de los  objetivos del proyecto. plazos inadecuados para su  formulación, y/o falta de observancia de los procesos necesarios para su ejecución, que inducen fallas en la planeación de las actividades previas para la ejecución del diseño o sub-estimación de las obras, recursos, procesos y/o plazos constructivos de los proyectos a ejecutar</t>
  </si>
  <si>
    <t>Deficiencia en la formualcion de los proyectos y en la estrucutracion de los estudios, analisis, diseños y presupuestos.</t>
  </si>
  <si>
    <t xml:space="preserve">Posibilidad de afectacion  moderado por sobrecostos por mayores cantidades de obra, APU´s no previstos y adicionales por mayores tiempos de ejecución en contratos de obra e Interventoría. </t>
  </si>
  <si>
    <t xml:space="preserve">Solo durante el proceso de supervisión para la ejecución </t>
  </si>
  <si>
    <t>Realizar revision de los estudios previos y estudios del sector  verificando los elemtentos que se requieran para la obra.</t>
  </si>
  <si>
    <t xml:space="preserve">Subdirecciones Gestoras (Planeación e Infraestructura, Transporte, Ambiental, Administrativa, etc.) y Oficina de contratación de la Secretaria General </t>
  </si>
  <si>
    <t xml:space="preserve">Estudios previos estudios del sector  </t>
  </si>
  <si>
    <t>Intereses particulares de terceros en la expedición del productos catastrales</t>
  </si>
  <si>
    <t>1. Descnocimiento de las directrices y proceminetos de las areas.    2. Desconocimiento de las condicones y licencias de uso de la informaicon gesgrafica.                                                                                  3. No identificar ni declarar un conflcito de interes oportunamente.</t>
  </si>
  <si>
    <t>Posibilidad de afectacion moderado para alterar la información alfanumérica y geográfica consignada en la base de datos en la generacion de los  productos.</t>
  </si>
  <si>
    <t>Se expiden los productos catastrales con un consecutivo, para llevar control de los mismos</t>
  </si>
  <si>
    <t>Equipo SIG
Equipo de reconocimiento 
Avalúos
Equipo jurídico</t>
  </si>
  <si>
    <t>Informe implementacion de consecutivos en productos catastrales.</t>
  </si>
  <si>
    <t xml:space="preserve"> Interés particular para obtener un beneficio propio, para un tercero o ambos</t>
  </si>
  <si>
    <t>1. Interes en favorecer a un particular.                                                       2. Insuficiencia de requisitos tecnicos y/o legales para la adquisicion de un bien o servicio.                                                                                3.No identificar, ni de clarar un conflicto de interes oportunamente.</t>
  </si>
  <si>
    <t>Posibilidad de afectacion moderado para calificar de forma inadecuada las construcciones y/o mejoras.</t>
  </si>
  <si>
    <t>Revisión por parte del coordinador del grupo de Prediadores y coordinador de grupo de avalúos</t>
  </si>
  <si>
    <t>Configuracion procesos y procedimientos seguros  en los tramites de avaluos.</t>
  </si>
  <si>
    <t>Equipo de reconocimiento 
Avalúos</t>
  </si>
  <si>
    <t>Flujograma de procesos y procedimientos en los tramites de avaluos.</t>
  </si>
  <si>
    <t>Posibilidad de afectcion moderado  para alterar las áreas verificadas en las construcciones y/o coeficientes de copropiedad.</t>
  </si>
  <si>
    <t>Revisión por parte de los coordinadores de los diferentes equipos de catastro</t>
  </si>
  <si>
    <t xml:space="preserve">Posibilidad de afeactacion moderado para entregar información que pueda poner en riesgo a los diferentes usuarios y/o atente contra el habeas data. </t>
  </si>
  <si>
    <t>Guardar confidencialidad con la información obtenida y tratada dentro de los procesos catastrales y/o base de datos catastral.</t>
  </si>
  <si>
    <t xml:space="preserve">Equipo jurídico
Radicadores
Atención al ciudadano
Equipo de reconocimiento 
Avalúos
Equipo SIG
</t>
  </si>
  <si>
    <t xml:space="preserve">Acuerdo de confidenciliadad entre la entidad y el contratista. </t>
  </si>
  <si>
    <t>No realizar verificación a los requisitos definidos para cada tramite catastral</t>
  </si>
  <si>
    <t>1.Falta de transparencia e integridad del servicio publico.                  2. Interes de ocultar o divulgar informacion que favorezca a un interes  particular.                                                                                             3. No identificar, ni declarar un conflicto de interes oportunamente.</t>
  </si>
  <si>
    <t>Posibilidad de afectacion moderado para recibir documentación aportada por el peticionario sin verificar su veracidad y calidad.</t>
  </si>
  <si>
    <t>Verificar la documentación aportada por los peticionarios</t>
  </si>
  <si>
    <t>Radicadores
Atención al ciudadano
Equipo de reconocimiento 
Avalúos
Equipo SIG
Equipo jurídico</t>
  </si>
  <si>
    <t>Formulario unico de solicitudes que incluya los campos de chequeo de documentos y firma de quien  recibe la documentacion.</t>
  </si>
  <si>
    <t>PROCESO PLANEACION E INFRAESTRUCTRA</t>
  </si>
  <si>
    <t xml:space="preserve">Mantener actualizados  la totalidad de los procedimientos acorde a la normatividad legal vigente </t>
  </si>
  <si>
    <t>Diligenciamiento del formato GTH - FO- 033 lista de chequeo, GTH -FO - 030, Confirmación de experiencia laboral y GTH -FO -031 verificación de cumplimento de requisitos,  Lista de chequeo para ingreso.</t>
  </si>
  <si>
    <t>Se observan soportes de retiro de dos (2) funcionarios y soportes de ingreso de tres (3) funcionarios con los formatos GTH-FO-033,  GTH-FO-031 y GTH-FO-030 diligenciados para cada ingreso.</t>
  </si>
  <si>
    <t>Revisados los soportes presentados, se da por cumplida la actividad.</t>
  </si>
  <si>
    <t>N/A</t>
  </si>
  <si>
    <t>Esta actvidad sera evaluada en el siguiente período.</t>
  </si>
  <si>
    <t>Organizar con secretaría general la designación de la auditoría con personal idóneo y que además tenga el conocimiento del área.</t>
  </si>
  <si>
    <t>Designación de una persona responsable de adelantar  este proceso de digitalización de las hojas de vida y de los pagos de la seguridad social de cada uno de ellos.</t>
  </si>
  <si>
    <t>01/01/2023</t>
  </si>
  <si>
    <t>No adjuntan evidencia de actividad pactada desde el 01/01/2023 con seguimiento semestral.</t>
  </si>
  <si>
    <t>No adjuntan evidencia de actividad pactada.</t>
  </si>
  <si>
    <t>No se realiza seguimiento por falta de evidencias.</t>
  </si>
  <si>
    <t>Se observa como evidencia el procedimiento GJC-PR-006 V1, aprobado en el SGC.</t>
  </si>
  <si>
    <t>Se observa captura de pantalla  de la socialización a traves del BPM del procedimiento de Publicación en secop II y creación de correo electrónico</t>
  </si>
  <si>
    <t>Se observa como evidencia la creación de un correo electrónico exclusivamente para publicaciones secop II.</t>
  </si>
  <si>
    <t>No se observa evidencia  de la circular ni de su recibido. En el  cuatrimestre anterior no se puedo evaluar la evidencia por la imagen no fue  ilegible.</t>
  </si>
  <si>
    <t xml:space="preserve">Se observa como evidencia la suscripcion del contrato de prestación de servicios #934/2023, cuyo objeto es apoyar la gestión documental  específicamente a Servicios de Catastro Multipropósito, y no de toda la entidad en archivo central, como se determinó el riesgo. </t>
  </si>
  <si>
    <t>Se observan correos remisorios del formato del normograma.</t>
  </si>
  <si>
    <t>Se observa informe con relación de las oficinas y fecha en que remitieron la actualización del normograma.</t>
  </si>
  <si>
    <t>Se observa correo electrónico solicitando publicacion en página web con link de publicación.</t>
  </si>
  <si>
    <t>Se observa como evidencia archivos en pdf con alertas por meses mayo, junio, julio y agosto.</t>
  </si>
  <si>
    <t>No se observa evidencia que soporte la actividad.</t>
  </si>
  <si>
    <t>Muestra del diligenciamiento del formato de control de verificacion a proyectos de inversion, aprobados por calidad con la informacion presupuestal verificadas por cada oficina gestora y debidamente firmado/ soporte de envio por correo electronico.</t>
  </si>
  <si>
    <t>Se observa la creación y diligenciamiento del formato GAF-FO-142 Seguimiento Presupuestal a Proyectos, adjuntan 6 formatos diligenciados.</t>
  </si>
  <si>
    <t>No se observa evidencia.</t>
  </si>
  <si>
    <t>Se observan tres (3) circulares de referencias expirada, las cuales fueron enviadas a traves de BPM.</t>
  </si>
  <si>
    <t>Trazabilidad  de los comprobantes de egreso, los cuales deben ser de forma consecutiva y que coincidan con sus respectivos soporte de pago.</t>
  </si>
  <si>
    <t>No se entiende si el seguimiento pactado es de forma permanente, porque la fecha de seguimiento dice "31/08/2023 y 31/12/2023".</t>
  </si>
  <si>
    <t>Se observan dos archivos excel con PAC gastos a julio y PAC ingresos a julio de 2023</t>
  </si>
  <si>
    <t xml:space="preserve"> Posibilidad de un daño economico y reputacional frente al no reporte de los ingresos recaudados por las diferentes subdireciones a la subdireción administrativa y financiera para el respectivo registro contable y presupuestal.</t>
  </si>
  <si>
    <t>Se observan actas de conciliación entre Contabilidad, presupuesto y tesoreria de los meses de abril, mayo y junio de 2023. De los cuales se debió realizar mayo, junio, julio y agosto.</t>
  </si>
  <si>
    <t>Revisados los soportes, estos se encuentran incompletos faltan los meses de julio y agosto; ya que el seguimiento es permanente.</t>
  </si>
  <si>
    <t>Se observan diligenciamiento de formato de entrada de elementos de consumo No. 23-00004 y 23-00005; respecto de formatos de solicitud de elementos de consumo GAF-FO-042 y GAF-FO-107 anexos, vienen de enero a abril que pertenece 1er cuatrimestre.</t>
  </si>
  <si>
    <t xml:space="preserve">No se observa evidencia de la solicitud de capacitación, ni de pagos realizados en fechas estipuladas. </t>
  </si>
  <si>
    <t>Se sugiere realizar ajuste a la actividad, ya que es confusa al momento de evaluarla pues se lee como dos (2) actividades distintas con dos (2) evidencias distintas.</t>
  </si>
  <si>
    <t>Adelantar proceso contractual para adquisición de hardware, software y periféricos de acuerdo al presupuesto de la vigencia en cumplimiento de cambios normativos.</t>
  </si>
  <si>
    <t>1/01/2023</t>
  </si>
  <si>
    <t>08/09/2023</t>
  </si>
  <si>
    <t>31/12/2023</t>
  </si>
  <si>
    <t>8/09/2023</t>
  </si>
  <si>
    <t>18/09/2023</t>
  </si>
  <si>
    <t>No observa evidencia</t>
  </si>
  <si>
    <t>Se encuentra en plazo de ejecución</t>
  </si>
  <si>
    <t>Se sugiere ajustar el orden de las actividades pactadas para un mejor seguimiento en el próximo periodo.</t>
  </si>
  <si>
    <t>Acta de aprobación de compras.</t>
  </si>
  <si>
    <t xml:space="preserve">Levantamiento de las necesidades por oficina. </t>
  </si>
  <si>
    <t>Se observa evidencia del formato GAF-FO-041 diligenciado en archivos pdf.</t>
  </si>
  <si>
    <t>Revisados los soportes presentados, se da por cumplida una (1) actividad de dos (2) suscritas.</t>
  </si>
  <si>
    <t>Sin evidencia para evaluar.</t>
  </si>
  <si>
    <t>En estos momentos se está realizando el ajuste al procedimiento para la expedición, renovación o sustitución de la Tarjeta de operación, documento de transporte que soporta la operación de los vehículos vinculados en las diferentes modalidades de transpor</t>
  </si>
  <si>
    <t xml:space="preserve">No se entiende cual es el universo del # de procedimientos que se mantendrán actualizados, existe ambigüedad en la actividad. Así mismo se pactó seguimiento "permanente" pero la fecha de seguimiento es 31/08/2023 y 31/12/2023.
</t>
  </si>
  <si>
    <t>Se obseva  como  evidencia, una solicitud de ajuste de un procedimiento, mas no es la actualización como se pacto en la actividad.</t>
  </si>
  <si>
    <t xml:space="preserve">Se observa como evidencia oficio remitido a la Secretaría General donde se relacionan 42 comunicaciones han sido devueltas, generando retrasos en la publicidad de los actos administrativos. </t>
  </si>
  <si>
    <t>Se observa una acta de inicio la cual no corresponde a la actividad pactada.</t>
  </si>
  <si>
    <t>Revisados los soportes NO se puede dar cumplimiento.</t>
  </si>
  <si>
    <t>Se observa un documento  "Informe Consecutivos" en el cual se explica la implimentación de los consecutivos en los prodcutos catastrales, elaborado por el profesional de sistemas adscrito a  Catastro.</t>
  </si>
  <si>
    <t>Se observa como evidencia los procedemientos para revisión de avaluos, rectificación de aspetos que afectan el avalúo y rectificacipoin de aspectos que no afectan el avalúo y sus respectivos flujogramas.</t>
  </si>
  <si>
    <t>Se obseva como evidencia unos Estudios Previos y dentro de la actividades generales en el numeral  7o sobre confidencial del contratista .</t>
  </si>
  <si>
    <t>Se observa como evidencia un formato unico de solicitudes SPI-FO-055.</t>
  </si>
  <si>
    <t>Proceso</t>
  </si>
  <si>
    <r>
      <t xml:space="preserve">No existe coherencia entre el item </t>
    </r>
    <r>
      <rPr>
        <i/>
        <sz val="11"/>
        <color theme="1"/>
        <rFont val="Arial"/>
        <family val="2"/>
      </rPr>
      <t xml:space="preserve">seguimiento  "semestral" y fecha de seguimiento "30/09/2023", </t>
    </r>
    <r>
      <rPr>
        <sz val="11"/>
        <color theme="1"/>
        <rFont val="Arial"/>
        <family val="2"/>
      </rPr>
      <t xml:space="preserve"> por lo anterior se sugiere revisar y realizar los ajustes respectivos.</t>
    </r>
  </si>
  <si>
    <r>
      <t xml:space="preserve">La evidencia no cumple con la actividad pactada.
Así mismo no existe coherencia entre el </t>
    </r>
    <r>
      <rPr>
        <i/>
        <sz val="11"/>
        <color theme="1"/>
        <rFont val="Arial"/>
        <family val="2"/>
      </rPr>
      <t xml:space="preserve">item seguimiento  </t>
    </r>
    <r>
      <rPr>
        <sz val="11"/>
        <color theme="1"/>
        <rFont val="Arial"/>
        <family val="2"/>
      </rPr>
      <t>"semestral" y</t>
    </r>
    <r>
      <rPr>
        <i/>
        <sz val="11"/>
        <color theme="1"/>
        <rFont val="Arial"/>
        <family val="2"/>
      </rPr>
      <t xml:space="preserve"> fecha de seguimiento</t>
    </r>
    <r>
      <rPr>
        <sz val="11"/>
        <color theme="1"/>
        <rFont val="Arial"/>
        <family val="2"/>
      </rPr>
      <t xml:space="preserve"> "30/10/2023",  por lo anterior se sugiere revisar y realizar los ajustes respectivos.</t>
    </r>
  </si>
  <si>
    <r>
      <t>Se adjunta correo electronico</t>
    </r>
    <r>
      <rPr>
        <sz val="11"/>
        <color rgb="FF000000"/>
        <rFont val="Arial"/>
        <family val="2"/>
      </rPr>
      <t xml:space="preserve">  publicaciones@amb.gov.co  </t>
    </r>
    <r>
      <rPr>
        <sz val="11"/>
        <color theme="1"/>
        <rFont val="Arial"/>
        <family val="2"/>
      </rPr>
      <t>https://drive.google.com/drive/folders/1WYnnK827YBBdCnabPEU8VufMF9pLlSNr</t>
    </r>
  </si>
  <si>
    <t>Posibilidad de daño reputacional por incumplimiento en la digitalización de las hojas de vida de personal inactivo lo cual dificulta mantener actualizadas plataformas CETIL, PASIVOCOL .</t>
  </si>
  <si>
    <t>Posibilidad de daño reputacional por incumplimiento en la auditoria interna al SISTEMA DE GESTIÓN DE SEGURIDAD Y SALUD EN EL TRABAJO de acuerdo a lo establecido en el Decreto 1072 de 2015 .</t>
  </si>
  <si>
    <t>Revisados los soportes presentados, se da por cumplida la actividad. No obstante, no se comprende si el alcance del riesgo a la contratación de personal o a la vinculación de personal a la planta de la entidad.</t>
  </si>
  <si>
    <t>La evidencia no cumple con la actividad pactada.</t>
  </si>
  <si>
    <t xml:space="preserve">Se observa como evidencia contrato de 487/2023 actualizacion de software y orden de compra de licencias. </t>
  </si>
  <si>
    <r>
      <t>En el seguimiento anterior se dejo la siguiente observación:  "</t>
    </r>
    <r>
      <rPr>
        <i/>
        <sz val="11"/>
        <color theme="1"/>
        <rFont val="Arial"/>
        <family val="2"/>
      </rPr>
      <t>Se observa que el control actual no apunta al tema correspondiente a las causas, en consecuencia de ello,  las acciones implementadas no permiten  reducir el riesgo ni controlar las causa"</t>
    </r>
    <r>
      <rPr>
        <sz val="11"/>
        <color theme="1"/>
        <rFont val="Arial"/>
        <family val="2"/>
      </rPr>
      <t>.A la cual a la fecha, se hizo caso omiso.</t>
    </r>
  </si>
  <si>
    <r>
      <t xml:space="preserve">En el seguimiento anterior se dejo la siguiente observación: " </t>
    </r>
    <r>
      <rPr>
        <i/>
        <sz val="11"/>
        <color theme="1"/>
        <rFont val="Arial"/>
        <family val="2"/>
      </rPr>
      <t xml:space="preserve">La evidencia aportada solo permite manejar control de ingreso de archivos pero no permite controlar que archivos se estan recibiendo, y aun cuando ello se estableciera, no es control suficiente para evitar perdida de documentos.". </t>
    </r>
    <r>
      <rPr>
        <sz val="11"/>
        <color theme="1"/>
        <rFont val="Arial"/>
        <family val="2"/>
      </rPr>
      <t>La cual a la fecha, se hizo caso omiso.</t>
    </r>
  </si>
  <si>
    <t>Se observa serie de planillas diligenciadas por contratistas con entrega de documentos para cobro de cuentas, la cual no se encuentra incluida en el sistema de gestión de calidad, aun cuando se maneja como control de ingreso de documentos.</t>
  </si>
  <si>
    <t>Revisados los soportes presentados, se da por cumplida la actividad. No obstante, no se entiende si el seguimiento es permanente, porque las fechas de seguimiento son 30/06/2023 y 31/07/2023.</t>
  </si>
  <si>
    <t>No se entiende, si el seguimiento pactado es de forma permanente, porque la fecha de seguimiento dice "Permanente, Semestral, 30/06/2023 y 31/07/2023.</t>
  </si>
  <si>
    <t xml:space="preserve">Revisados los soportes presentados, se da por cumplida la actividad.
No osbtante la actividad pactada no mitiga el riesgo, por lo cual se sugiere se ajuste acorde al riesgo. Así  msmo se pactó seguimiento "permanente" pero la fecha de seguimiento es 31/08/2023 y 31/12/2023.
</t>
  </si>
  <si>
    <t>La actvidad #1. se cumplio en cuatrimestre anterior.
La actvidad  #2, no se observa evidencia, pese a que el seguimiento suscrito es permanente.</t>
  </si>
  <si>
    <t>La actividad  #1  se cumplio en cuatrimestre anterior.
La actividad #2 se observan seis (6) actas de inicio de contratos de prestación de servicios para apoyar la gestión oficina cobro coactivo, como evidencia del cumplimiento.</t>
  </si>
  <si>
    <t>La actividad #1 se cumplió en cuatrimestre anterior.La activdad #2 presentan dos (2) actas de inicio de personal de apoyo a la gestión oficina cobro coactivo, como evidencia.</t>
  </si>
  <si>
    <t>La actividad #1, se cumplió en cuatrimestre anterior.
La actividad #2 evidencia correo electrónico solicitando equipos de computo y perisfericos  para el funcionamiento de la oficina cobro coactivo.</t>
  </si>
  <si>
    <t>La actividad #1 se observa como evidencia 22 archivos pdf con nombre reporte consignaciones mes de mayo, junio, julio y agosto.
La activdad #2 falta evidencia de la implentación del proceso.</t>
  </si>
  <si>
    <t>Se observan cuatro correos electrónicos correspondiente a los mese de mayo, junio, julio y agosto con sus respectivas relaciones de pagos identificando cada deudor.</t>
  </si>
  <si>
    <t>Se califica teniendo en cuenta el criterio de seguimiento "permanente". No se entiende el item de seguimiento permanente y fechas de seguimiento "8/09/2023 "</t>
  </si>
  <si>
    <t>Se califica teniendo en cuenta el criterio de seguimiento "permanente" . No se entiende el item de seguimiento permanente y fechas de seguimiento "22/09/2023 y "20/10/2023".</t>
  </si>
  <si>
    <t>SEGUIMIENTO 3er CUATRIMESTRE 2023- OCI</t>
  </si>
  <si>
    <t>Se observa que ingrearon tres funcionarios y se retiraron tres funcionarios.  Sin embargo, solo se observan soportes de retiro de un (1) funcionario y soportes de ingreso de tres (3) funcionarios con los formatos GTH-FO-033,  GTH-FO-031 y GTH-FO-030 diligenciados para cada ingreso.</t>
  </si>
  <si>
    <t>Revisados los soportes presentados, se da por cumplida la actividad de manera parcial.
En todo caso, esta actividad no mitiga el riesgo a la contratación de personal o a la vinculación de personal a la planta de la entidad.</t>
  </si>
  <si>
    <t>No presenta evidencia</t>
  </si>
  <si>
    <t>Presenta certificado emitido por Positiva ARL compañía de seguros - autoevaluación de los Estándares Mínimos del Sistema de Gestión de la Seguridad y Salud en el Trabajo SG-SST para la vigencia 2023</t>
  </si>
  <si>
    <t>Cumple</t>
  </si>
  <si>
    <t>Se adjuntan registros fotograficos de limpieza y control de humedad, así como planillas con registros que dan cuenta de las actvidades</t>
  </si>
  <si>
    <t>NA</t>
  </si>
  <si>
    <t>Cumplido en segundo cuatrimestre</t>
  </si>
  <si>
    <t>No se observa evidencia</t>
  </si>
  <si>
    <t>Se observan planillas diligenciadas por contratistas con entrega de documentos para cobro de cuentas.</t>
  </si>
  <si>
    <t>Se observa como evidencia archivos en pdf con alertas por meses septiembre, ocutbre, noviembre y diciembre</t>
  </si>
  <si>
    <t>Se reporta la resolución 402 de septiembre de 2023</t>
  </si>
  <si>
    <t>Se evidencia citación a la capacitación y grabación de la capacitación</t>
  </si>
  <si>
    <t>Se observa correo electronico de socialización de la resolución 402 de 2023</t>
  </si>
  <si>
    <t>Se observa diligenciamiento del formato GAF-FO-142 Seguimiento Presupuestal a Proyectos, adjuntan 6 formatos diligenciados.</t>
  </si>
  <si>
    <t>Se observa circular solicitando requerimientos de constitucion de reservas.  No se observa el procedimiento, solo se reporta un correo que indica que se envia el procedimiento.</t>
  </si>
  <si>
    <t>Se observan tres (3) circulares (11,14 y 17) de referencias expirada, las cuales fueron enviadas a traves de BPM.</t>
  </si>
  <si>
    <t>Se observan 824 comprobantes de egreso junto con el soporte de transacción bancaria.</t>
  </si>
  <si>
    <t>Se observan dos archivos excel con PAC gastos a noviembre y PAC ingresos a noviembre de 2023</t>
  </si>
  <si>
    <t>Envia como evidencia un contrato para gestión documental para catastro multiproposito
No cumple</t>
  </si>
  <si>
    <t>No se encontró evidencia</t>
  </si>
  <si>
    <t>No cumple</t>
  </si>
  <si>
    <t>Se presenta relación de recibido de cuentas, no circular alguna.
No cumple</t>
  </si>
  <si>
    <t>Cumple parcial</t>
  </si>
  <si>
    <t>Se observa evidencia fotografica de la capacitación.  No se observa de la pagos en las fechas oportunas.</t>
  </si>
  <si>
    <t xml:space="preserve">Se observa factura de adquisición del licenciamiento del software arcgis para el cumplimiento de las actividades como gestor catastral, solamente. </t>
  </si>
  <si>
    <t>Se encuentra documento en Excel correspondiente</t>
  </si>
  <si>
    <t>Se observan ordenes de servicio técnico</t>
  </si>
  <si>
    <t>Se encuentran minutas de contratos para software correspondiente</t>
  </si>
  <si>
    <t>No se observan evidencias</t>
  </si>
  <si>
    <t>La evidencia presentada escapa al conocimiento del auditor, sin embargo, se presume correspondiente</t>
  </si>
  <si>
    <t>En cuanto a la actividad 1 se observa un (1) correo electrónico correspondiente al mes de noviembre. No se remitio la relación del recaudo.  De la actividad 2 no se encontró evidencia.</t>
  </si>
  <si>
    <t>En cuanto a la actividad 1 se observan archivos pdf con  reporte de consignaciones del periodo.
De la activdad 2 no se encontró evidencia del proceso.</t>
  </si>
  <si>
    <t>Se evidencia de la actividad 1 la solicitud del mobiliario.  De la actividad 2 no se observa evidencia</t>
  </si>
  <si>
    <t>Se encuentran actas de inicio de contratos de apoyo al proceso cobro coactivo.</t>
  </si>
  <si>
    <t>Cumplido en el primero y  segundo cuatrimestre</t>
  </si>
  <si>
    <t>No se encontró evidencia de suminstro de parqueadero.  Se encontró solicitud para una impresora.</t>
  </si>
  <si>
    <t>Actualización de procedimientos 
Desactualización de los Procedimientos</t>
  </si>
  <si>
    <t>Se remiten como evidencia cuatro (4) archivos con nombres que corersponden a las evidencias, sin embargo, dos (2) de ellos estan en blanco no tienen información.  Otro de ellos tiene versión de actualización del año 2018.Y el último es un formato.  No cumple</t>
  </si>
  <si>
    <t>Se presenta evidencia no conocordante.</t>
  </si>
  <si>
    <t>De acuerdo con las fechas de seguimiento señaladas, no se encontró solicitud alguna.</t>
  </si>
  <si>
    <t>Cumplida en el cuatrimestre anterior</t>
  </si>
  <si>
    <t>Se sugirió realizar ajuste a la actividad, no se hizo.  No se entiende como medir el pago oportuno de obligaciones sin una unidad de medida.  Cumple parcial</t>
  </si>
  <si>
    <t>La resolución es correspondiente.  Cumple</t>
  </si>
  <si>
    <t>No presenta auditoria interna  de acuerdo al decreto 1072 de 2015, de acuerdo a la descripción del riesgo. Presenta una autoevaluación realizada por la misma empresa.  Cumple parcial</t>
  </si>
  <si>
    <t>Se requiere adoptar un formato por sistema de gestión de calidad con implementación de control para garantizar su alcance. 
Cumple</t>
  </si>
  <si>
    <t>Revisados los soportes presentados, se da por cumplida la actividad.  
Cumple</t>
  </si>
  <si>
    <t>Revisados los soportes presentados, se da por cumplida la actividad. 
Cumple</t>
  </si>
  <si>
    <t>La grabación corresponde a la capacitación en PQRS.  
Cumple</t>
  </si>
  <si>
    <t>No sirve tener un documento con necesidades sino se contratan.
Cumple</t>
  </si>
  <si>
    <t>No se observan procesos de contratación para hardware y software adicionales al Arcgis. 
Cumple parcial</t>
  </si>
  <si>
    <t>No se encontraron actas.  
No cumple</t>
  </si>
  <si>
    <t>No observa evidencia de implementación, se observa propuesta de servicios y equipos. 
No cumple</t>
  </si>
  <si>
    <t>Se encuentran capturas de pantalla del proceso de copias de seguridad.
Cumple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</si>
</sst>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1"/>
      <name val="Arial"/>
      <family val="2"/>
    </font>
    <font>
      <sz val="11"/>
      <name val="Arial"/>
      <family val="2"/>
    </font>
    <font>
      <sz val="11"/>
      <color rgb="FFFF0000"/>
      <name val="Arial"/>
      <family val="2"/>
    </font>
    <font>
      <i/>
      <sz val="11"/>
      <color theme="1"/>
      <name val="Arial"/>
      <family val="2"/>
    </font>
    <font>
      <sz val="11"/>
      <color rgb="FF000000"/>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0000"/>
        <bgColor rgb="FFFF0000"/>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1" fillId="0" borderId="0"/>
  </cellStyleXfs>
  <cellXfs count="404">
    <xf numFmtId="0" fontId="0" fillId="0" borderId="0" xfId="0"/>
    <xf numFmtId="0" fontId="2" fillId="0" borderId="0" xfId="0" applyFont="1"/>
    <xf numFmtId="0" fontId="4" fillId="3" borderId="5" xfId="0" applyFont="1" applyFill="1" applyBorder="1" applyAlignment="1">
      <alignment horizontal="center" vertical="center" textRotation="90"/>
    </xf>
    <xf numFmtId="0" fontId="2" fillId="0" borderId="9" xfId="0" applyFont="1" applyBorder="1" applyAlignment="1" applyProtection="1">
      <alignment horizontal="center" vertical="center"/>
      <protection hidden="1"/>
    </xf>
    <xf numFmtId="0" fontId="2" fillId="0" borderId="9" xfId="0" applyFont="1" applyBorder="1" applyAlignment="1" applyProtection="1">
      <alignment horizontal="center" vertical="center" textRotation="90"/>
      <protection locked="0"/>
    </xf>
    <xf numFmtId="9" fontId="2" fillId="0" borderId="9" xfId="0" applyNumberFormat="1" applyFont="1" applyBorder="1" applyAlignment="1" applyProtection="1">
      <alignment horizontal="center" vertical="center"/>
      <protection hidden="1"/>
    </xf>
    <xf numFmtId="9" fontId="2" fillId="0" borderId="9" xfId="1" applyNumberFormat="1" applyFont="1" applyBorder="1" applyAlignment="1">
      <alignment horizontal="center" vertical="center"/>
    </xf>
    <xf numFmtId="0" fontId="3" fillId="0" borderId="9" xfId="0" applyFont="1" applyBorder="1" applyAlignment="1" applyProtection="1">
      <alignment horizontal="center" vertical="center" textRotation="90" wrapText="1"/>
      <protection hidden="1"/>
    </xf>
    <xf numFmtId="0" fontId="3" fillId="0" borderId="9" xfId="0" applyFont="1" applyBorder="1" applyAlignment="1" applyProtection="1">
      <alignment horizontal="center" vertical="center" textRotation="90"/>
      <protection hidden="1"/>
    </xf>
    <xf numFmtId="14" fontId="2" fillId="0" borderId="9" xfId="0" applyNumberFormat="1" applyFont="1" applyBorder="1" applyAlignment="1" applyProtection="1">
      <alignment horizontal="center" vertical="center"/>
      <protection locked="0"/>
    </xf>
    <xf numFmtId="0" fontId="2" fillId="0" borderId="9" xfId="0" applyFont="1" applyBorder="1" applyAlignment="1">
      <alignment horizontal="justify" vertical="center"/>
    </xf>
    <xf numFmtId="9" fontId="2" fillId="4" borderId="9" xfId="1" applyFont="1" applyFill="1" applyBorder="1" applyAlignment="1">
      <alignment horizontal="center" vertical="center"/>
    </xf>
    <xf numFmtId="0" fontId="2" fillId="4" borderId="9" xfId="0" applyFont="1" applyFill="1" applyBorder="1" applyAlignment="1">
      <alignment horizontal="justify" vertical="center"/>
    </xf>
    <xf numFmtId="0" fontId="2" fillId="4" borderId="10" xfId="0" applyFont="1" applyFill="1" applyBorder="1" applyAlignment="1">
      <alignment horizontal="justify" vertical="center"/>
    </xf>
    <xf numFmtId="0" fontId="2" fillId="0" borderId="1" xfId="0" applyFont="1" applyBorder="1" applyAlignment="1" applyProtection="1">
      <alignment horizontal="center" vertical="center" textRotation="90"/>
      <protection locked="0"/>
    </xf>
    <xf numFmtId="9" fontId="2" fillId="0" borderId="1" xfId="0" applyNumberFormat="1" applyFont="1" applyBorder="1" applyAlignment="1" applyProtection="1">
      <alignment horizontal="center" vertical="center"/>
      <protection hidden="1"/>
    </xf>
    <xf numFmtId="164" fontId="2" fillId="0" borderId="1" xfId="1" applyNumberFormat="1" applyFont="1" applyBorder="1" applyAlignment="1">
      <alignment horizontal="center" vertical="center"/>
    </xf>
    <xf numFmtId="0" fontId="3" fillId="0" borderId="1" xfId="0" applyFont="1" applyBorder="1" applyAlignment="1" applyProtection="1">
      <alignment horizontal="center" vertical="center" textRotation="90" wrapText="1"/>
      <protection hidden="1"/>
    </xf>
    <xf numFmtId="0" fontId="3" fillId="0" borderId="1" xfId="0" applyFont="1" applyBorder="1" applyAlignment="1" applyProtection="1">
      <alignment horizontal="center" vertical="center" textRotation="90"/>
      <protection hidden="1"/>
    </xf>
    <xf numFmtId="14" fontId="2" fillId="0" borderId="1" xfId="0" applyNumberFormat="1" applyFont="1" applyBorder="1" applyAlignment="1" applyProtection="1">
      <alignment horizontal="center" vertical="center"/>
      <protection locked="0"/>
    </xf>
    <xf numFmtId="9" fontId="2" fillId="4" borderId="1" xfId="1" applyFont="1" applyFill="1" applyBorder="1" applyAlignment="1">
      <alignment horizontal="center" vertical="center"/>
    </xf>
    <xf numFmtId="0" fontId="2" fillId="4" borderId="6" xfId="0" applyFont="1" applyFill="1" applyBorder="1" applyAlignment="1">
      <alignment horizontal="justify" vertical="center"/>
    </xf>
    <xf numFmtId="0" fontId="2" fillId="4" borderId="25" xfId="0" applyFont="1" applyFill="1" applyBorder="1" applyAlignment="1">
      <alignment horizontal="center" vertical="center"/>
    </xf>
    <xf numFmtId="0" fontId="2" fillId="0" borderId="14" xfId="0" applyFont="1" applyBorder="1" applyAlignment="1" applyProtection="1">
      <alignment horizontal="center" vertical="center" textRotation="90"/>
      <protection locked="0"/>
    </xf>
    <xf numFmtId="9" fontId="2" fillId="0" borderId="14" xfId="0" applyNumberFormat="1" applyFont="1" applyBorder="1" applyAlignment="1" applyProtection="1">
      <alignment horizontal="center" vertical="center"/>
      <protection hidden="1"/>
    </xf>
    <xf numFmtId="0" fontId="3" fillId="0" borderId="14" xfId="0" applyFont="1" applyBorder="1" applyAlignment="1" applyProtection="1">
      <alignment horizontal="center" vertical="center" textRotation="90" wrapText="1"/>
      <protection hidden="1"/>
    </xf>
    <xf numFmtId="0" fontId="3" fillId="0" borderId="14" xfId="0" applyFont="1" applyBorder="1" applyAlignment="1" applyProtection="1">
      <alignment horizontal="center" vertical="center" textRotation="90"/>
      <protection hidden="1"/>
    </xf>
    <xf numFmtId="14" fontId="2" fillId="0" borderId="14" xfId="0" applyNumberFormat="1" applyFont="1" applyBorder="1" applyAlignment="1" applyProtection="1">
      <alignment horizontal="center" vertical="center"/>
      <protection locked="0"/>
    </xf>
    <xf numFmtId="9" fontId="2" fillId="4" borderId="14" xfId="1" applyFont="1" applyFill="1" applyBorder="1" applyAlignment="1">
      <alignment horizontal="center" vertical="center"/>
    </xf>
    <xf numFmtId="0" fontId="2" fillId="4" borderId="14" xfId="0" applyFont="1" applyFill="1" applyBorder="1" applyAlignment="1">
      <alignment horizontal="justify" vertical="center"/>
    </xf>
    <xf numFmtId="0" fontId="2" fillId="4" borderId="15" xfId="0" applyFont="1" applyFill="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justify" vertical="center" wrapText="1"/>
      <protection locked="0"/>
    </xf>
    <xf numFmtId="0" fontId="6" fillId="0" borderId="9"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wrapText="1"/>
      <protection hidden="1"/>
    </xf>
    <xf numFmtId="9" fontId="2" fillId="0" borderId="9" xfId="0" applyNumberFormat="1" applyFont="1" applyBorder="1" applyAlignment="1" applyProtection="1">
      <alignment horizontal="center" vertical="center" wrapText="1"/>
      <protection hidden="1"/>
    </xf>
    <xf numFmtId="9" fontId="2" fillId="0" borderId="9" xfId="0" applyNumberFormat="1" applyFont="1" applyBorder="1" applyAlignment="1" applyProtection="1">
      <alignment horizontal="justify" vertical="center" wrapText="1"/>
      <protection locked="0"/>
    </xf>
    <xf numFmtId="9" fontId="2" fillId="0" borderId="9" xfId="0" applyNumberFormat="1" applyFont="1" applyBorder="1" applyAlignment="1" applyProtection="1">
      <alignment horizontal="justify" vertical="center" wrapText="1"/>
      <protection hidden="1"/>
    </xf>
    <xf numFmtId="0" fontId="3" fillId="0" borderId="9" xfId="0" applyFont="1" applyBorder="1" applyAlignment="1" applyProtection="1">
      <alignment horizontal="center" vertical="center"/>
      <protection hidden="1"/>
    </xf>
    <xf numFmtId="9" fontId="7" fillId="4" borderId="9" xfId="1" applyFont="1" applyFill="1" applyBorder="1" applyAlignment="1">
      <alignment horizontal="center" vertical="center"/>
    </xf>
    <xf numFmtId="0" fontId="2" fillId="4" borderId="10"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9" fontId="2" fillId="0" borderId="1" xfId="0" applyNumberFormat="1" applyFont="1" applyBorder="1" applyAlignment="1" applyProtection="1">
      <alignment horizontal="justify" vertical="center" wrapText="1"/>
      <protection locked="0"/>
    </xf>
    <xf numFmtId="9" fontId="2" fillId="0" borderId="1" xfId="0" applyNumberFormat="1" applyFont="1" applyBorder="1" applyAlignment="1" applyProtection="1">
      <alignment horizontal="justify" vertical="center" wrapText="1"/>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14" fontId="2" fillId="0" borderId="1" xfId="0" applyNumberFormat="1" applyFont="1" applyBorder="1" applyAlignment="1" applyProtection="1">
      <alignment horizontal="center" vertical="center" wrapText="1"/>
      <protection locked="0"/>
    </xf>
    <xf numFmtId="9" fontId="7" fillId="4" borderId="6" xfId="1" applyFont="1" applyFill="1" applyBorder="1" applyAlignment="1">
      <alignment horizontal="center" vertical="center"/>
    </xf>
    <xf numFmtId="0" fontId="2" fillId="4" borderId="1" xfId="0" applyFont="1" applyFill="1" applyBorder="1" applyAlignment="1">
      <alignment horizontal="justify" vertical="center"/>
    </xf>
    <xf numFmtId="0" fontId="2" fillId="4" borderId="12" xfId="0" applyFont="1" applyFill="1" applyBorder="1" applyAlignment="1">
      <alignment horizontal="justify" vertical="center"/>
    </xf>
    <xf numFmtId="0" fontId="2" fillId="0" borderId="14" xfId="0" applyFont="1" applyBorder="1" applyAlignment="1">
      <alignment horizontal="center" vertical="center"/>
    </xf>
    <xf numFmtId="0" fontId="2" fillId="0" borderId="14" xfId="0" applyFont="1" applyBorder="1" applyAlignment="1" applyProtection="1">
      <alignment horizontal="center" vertical="center" wrapText="1"/>
      <protection locked="0"/>
    </xf>
    <xf numFmtId="0" fontId="2" fillId="0" borderId="14" xfId="0" applyFont="1" applyBorder="1" applyAlignment="1" applyProtection="1">
      <alignment horizontal="justify" vertical="center" wrapText="1"/>
      <protection locked="0"/>
    </xf>
    <xf numFmtId="0" fontId="6" fillId="0" borderId="14" xfId="0" applyFont="1" applyBorder="1" applyAlignment="1" applyProtection="1">
      <alignment horizontal="justify" vertical="center" wrapText="1"/>
      <protection locked="0"/>
    </xf>
    <xf numFmtId="0" fontId="2"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hidden="1"/>
    </xf>
    <xf numFmtId="9" fontId="2" fillId="0" borderId="14" xfId="0" applyNumberFormat="1" applyFont="1" applyBorder="1" applyAlignment="1" applyProtection="1">
      <alignment horizontal="center" vertical="center" wrapText="1"/>
      <protection hidden="1"/>
    </xf>
    <xf numFmtId="9" fontId="2" fillId="0" borderId="14" xfId="0" applyNumberFormat="1" applyFont="1" applyBorder="1" applyAlignment="1" applyProtection="1">
      <alignment horizontal="justify" vertical="center" wrapText="1"/>
      <protection locked="0"/>
    </xf>
    <xf numFmtId="9" fontId="2" fillId="0" borderId="14" xfId="0" applyNumberFormat="1" applyFont="1" applyBorder="1" applyAlignment="1" applyProtection="1">
      <alignment horizontal="justify" vertical="center" wrapText="1"/>
      <protection hidden="1"/>
    </xf>
    <xf numFmtId="0" fontId="3" fillId="0" borderId="14" xfId="0" applyFont="1" applyBorder="1" applyAlignment="1" applyProtection="1">
      <alignment horizontal="center" vertical="center"/>
      <protection hidden="1"/>
    </xf>
    <xf numFmtId="0" fontId="2" fillId="0" borderId="14" xfId="0" applyFont="1" applyBorder="1" applyAlignment="1" applyProtection="1">
      <alignment horizontal="justify" vertical="center"/>
      <protection locked="0"/>
    </xf>
    <xf numFmtId="0" fontId="2" fillId="0" borderId="14" xfId="0" applyFont="1" applyBorder="1" applyAlignment="1" applyProtection="1">
      <alignment horizontal="center" vertical="center"/>
      <protection hidden="1"/>
    </xf>
    <xf numFmtId="9" fontId="7" fillId="4" borderId="14" xfId="1" applyFont="1" applyFill="1" applyBorder="1" applyAlignment="1">
      <alignment horizontal="center" vertical="center"/>
    </xf>
    <xf numFmtId="0" fontId="2" fillId="4" borderId="15" xfId="0" applyFont="1" applyFill="1" applyBorder="1" applyAlignment="1">
      <alignment horizontal="justify" vertical="center" wrapText="1"/>
    </xf>
    <xf numFmtId="0" fontId="2" fillId="0" borderId="1" xfId="0" applyFont="1" applyBorder="1" applyAlignment="1" applyProtection="1">
      <alignment horizontal="center" vertical="top" textRotation="90"/>
      <protection locked="0"/>
    </xf>
    <xf numFmtId="0" fontId="2" fillId="0" borderId="1" xfId="0" applyFont="1" applyBorder="1" applyAlignment="1">
      <alignment horizontal="justify" vertical="center" wrapText="1"/>
    </xf>
    <xf numFmtId="0" fontId="2" fillId="4" borderId="25" xfId="0" applyFont="1" applyFill="1" applyBorder="1" applyAlignment="1">
      <alignment horizontal="justify" vertical="center"/>
    </xf>
    <xf numFmtId="0" fontId="2" fillId="0" borderId="1" xfId="0" applyFont="1" applyBorder="1" applyAlignment="1">
      <alignment horizontal="center" vertical="top"/>
    </xf>
    <xf numFmtId="0" fontId="3" fillId="0" borderId="1" xfId="0" applyFont="1" applyBorder="1" applyAlignment="1" applyProtection="1">
      <alignment horizontal="center" vertical="top" textRotation="90" wrapText="1"/>
      <protection hidden="1"/>
    </xf>
    <xf numFmtId="9" fontId="2" fillId="0" borderId="1" xfId="0" applyNumberFormat="1" applyFont="1" applyBorder="1" applyAlignment="1" applyProtection="1">
      <alignment horizontal="center" vertical="top"/>
      <protection hidden="1"/>
    </xf>
    <xf numFmtId="9" fontId="7" fillId="4" borderId="1" xfId="1" applyFont="1" applyFill="1" applyBorder="1" applyAlignment="1">
      <alignment horizontal="center" vertical="center"/>
    </xf>
    <xf numFmtId="0" fontId="2" fillId="0" borderId="1" xfId="0" applyFont="1" applyBorder="1" applyAlignment="1" applyProtection="1">
      <alignment vertical="center" wrapText="1"/>
      <protection locked="0"/>
    </xf>
    <xf numFmtId="0" fontId="2" fillId="0" borderId="1" xfId="0" applyFont="1" applyFill="1" applyBorder="1" applyAlignment="1">
      <alignment horizontal="justify" vertical="center"/>
    </xf>
    <xf numFmtId="0" fontId="2" fillId="0" borderId="1" xfId="0" applyFont="1" applyBorder="1" applyAlignment="1" applyProtection="1">
      <alignment horizontal="justify" vertical="center"/>
      <protection locked="0"/>
    </xf>
    <xf numFmtId="14" fontId="2" fillId="0" borderId="14" xfId="0" applyNumberFormat="1" applyFont="1" applyBorder="1" applyAlignment="1" applyProtection="1">
      <alignment horizontal="center" vertical="center" wrapText="1"/>
      <protection locked="0"/>
    </xf>
    <xf numFmtId="14" fontId="2" fillId="0" borderId="9"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justify" vertical="top" wrapText="1"/>
      <protection hidden="1"/>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hidden="1"/>
    </xf>
    <xf numFmtId="0" fontId="2" fillId="0" borderId="6" xfId="0" applyFont="1" applyBorder="1" applyAlignment="1">
      <alignment horizontal="center" vertical="center"/>
    </xf>
    <xf numFmtId="9" fontId="2" fillId="0" borderId="1" xfId="0" applyNumberFormat="1" applyFont="1" applyBorder="1" applyAlignment="1" applyProtection="1">
      <alignment horizontal="center" vertical="top" wrapText="1"/>
      <protection hidden="1"/>
    </xf>
    <xf numFmtId="0" fontId="3" fillId="0" borderId="1" xfId="0" applyFont="1" applyBorder="1" applyAlignment="1" applyProtection="1">
      <alignment horizontal="center" vertical="top"/>
      <protection hidden="1"/>
    </xf>
    <xf numFmtId="0" fontId="2" fillId="4" borderId="15" xfId="0" applyFont="1" applyFill="1" applyBorder="1" applyAlignment="1">
      <alignment horizontal="justify" vertical="center"/>
    </xf>
    <xf numFmtId="0" fontId="2" fillId="0" borderId="6" xfId="0" applyFont="1" applyBorder="1" applyAlignment="1" applyProtection="1">
      <alignment horizontal="justify" vertical="center" wrapText="1"/>
      <protection locked="0"/>
    </xf>
    <xf numFmtId="14" fontId="6" fillId="0" borderId="6" xfId="0" applyNumberFormat="1"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2" fillId="0" borderId="6"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textRotation="90"/>
      <protection locked="0"/>
    </xf>
    <xf numFmtId="9" fontId="6" fillId="0" borderId="1" xfId="0"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textRotation="90" wrapText="1"/>
      <protection hidden="1"/>
    </xf>
    <xf numFmtId="0" fontId="5" fillId="0" borderId="1"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wrapText="1"/>
      <protection locked="0"/>
    </xf>
    <xf numFmtId="0" fontId="6" fillId="0" borderId="14" xfId="0" applyFont="1" applyBorder="1" applyAlignment="1">
      <alignment horizontal="center" vertical="center"/>
    </xf>
    <xf numFmtId="0" fontId="6" fillId="0" borderId="14" xfId="0" applyFont="1" applyBorder="1" applyAlignment="1" applyProtection="1">
      <alignment horizontal="center" vertical="center"/>
      <protection hidden="1"/>
    </xf>
    <xf numFmtId="0" fontId="6" fillId="0" borderId="14" xfId="0" applyFont="1" applyBorder="1" applyAlignment="1" applyProtection="1">
      <alignment horizontal="center" vertical="center" textRotation="90"/>
      <protection locked="0"/>
    </xf>
    <xf numFmtId="9" fontId="6" fillId="0" borderId="14" xfId="0" applyNumberFormat="1" applyFont="1" applyBorder="1" applyAlignment="1" applyProtection="1">
      <alignment horizontal="center" vertical="center"/>
      <protection hidden="1"/>
    </xf>
    <xf numFmtId="0" fontId="5" fillId="0" borderId="14" xfId="0" applyFont="1" applyBorder="1" applyAlignment="1" applyProtection="1">
      <alignment horizontal="center" vertical="center" textRotation="90" wrapText="1"/>
      <protection hidden="1"/>
    </xf>
    <xf numFmtId="0" fontId="5" fillId="0" borderId="14" xfId="0" applyFont="1" applyBorder="1" applyAlignment="1" applyProtection="1">
      <alignment horizontal="center" vertical="center" textRotation="90"/>
      <protection hidden="1"/>
    </xf>
    <xf numFmtId="0" fontId="6" fillId="0" borderId="14" xfId="0" applyFont="1" applyBorder="1" applyAlignment="1" applyProtection="1">
      <alignment horizontal="center" vertical="center" wrapText="1"/>
      <protection locked="0"/>
    </xf>
    <xf numFmtId="14" fontId="6" fillId="0" borderId="14"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9" fontId="2" fillId="4" borderId="21" xfId="1" applyFont="1" applyFill="1" applyBorder="1" applyAlignment="1">
      <alignment horizontal="center" vertical="center"/>
    </xf>
    <xf numFmtId="9" fontId="6" fillId="0" borderId="1" xfId="0" applyNumberFormat="1" applyFont="1" applyBorder="1" applyAlignment="1" applyProtection="1">
      <alignment horizontal="justify" vertical="center" wrapText="1"/>
      <protection locked="0"/>
    </xf>
    <xf numFmtId="9" fontId="7" fillId="4" borderId="4" xfId="1" applyFont="1" applyFill="1" applyBorder="1" applyAlignment="1">
      <alignment horizontal="center" vertical="center"/>
    </xf>
    <xf numFmtId="0" fontId="2" fillId="4"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9" fontId="2" fillId="4" borderId="4" xfId="1" applyFont="1" applyFill="1" applyBorder="1" applyAlignment="1">
      <alignment horizontal="center" vertical="center"/>
    </xf>
    <xf numFmtId="0" fontId="2" fillId="4" borderId="12" xfId="0" applyFont="1" applyFill="1" applyBorder="1" applyAlignment="1">
      <alignment horizontal="justify" vertical="center" wrapText="1"/>
    </xf>
    <xf numFmtId="9" fontId="2" fillId="0" borderId="14" xfId="0" applyNumberFormat="1" applyFont="1" applyBorder="1" applyAlignment="1" applyProtection="1">
      <alignment horizontal="justify" vertical="top" wrapText="1"/>
      <protection hidden="1"/>
    </xf>
    <xf numFmtId="0" fontId="2" fillId="0" borderId="14" xfId="0" applyFont="1" applyFill="1" applyBorder="1" applyAlignment="1">
      <alignment horizontal="justify" vertical="center"/>
    </xf>
    <xf numFmtId="9" fontId="2" fillId="4" borderId="22" xfId="1" applyFont="1" applyFill="1" applyBorder="1" applyAlignment="1">
      <alignment horizontal="center" vertical="center"/>
    </xf>
    <xf numFmtId="0" fontId="2" fillId="4" borderId="14" xfId="0" applyFont="1" applyFill="1" applyBorder="1" applyAlignment="1">
      <alignment horizontal="justify" vertical="center" wrapText="1"/>
    </xf>
    <xf numFmtId="0" fontId="2" fillId="0" borderId="5" xfId="0" applyFont="1" applyFill="1" applyBorder="1" applyAlignment="1">
      <alignment horizontal="justify" vertical="center"/>
    </xf>
    <xf numFmtId="0" fontId="2" fillId="0" borderId="5"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justify" vertical="center" wrapText="1"/>
      <protection locked="0"/>
    </xf>
    <xf numFmtId="0" fontId="2"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hidden="1"/>
    </xf>
    <xf numFmtId="9" fontId="2" fillId="0" borderId="5" xfId="0" applyNumberFormat="1" applyFont="1" applyBorder="1" applyAlignment="1" applyProtection="1">
      <alignment horizontal="center" vertical="center" wrapText="1"/>
      <protection hidden="1"/>
    </xf>
    <xf numFmtId="9" fontId="2" fillId="0" borderId="5" xfId="0" applyNumberFormat="1" applyFont="1" applyBorder="1" applyAlignment="1" applyProtection="1">
      <alignment horizontal="justify" vertical="center" wrapText="1"/>
      <protection locked="0"/>
    </xf>
    <xf numFmtId="9" fontId="2" fillId="0" borderId="5" xfId="0" applyNumberFormat="1" applyFont="1" applyBorder="1" applyAlignment="1" applyProtection="1">
      <alignment horizontal="justify" vertical="center" wrapText="1"/>
      <protection hidden="1"/>
    </xf>
    <xf numFmtId="0" fontId="3" fillId="0" borderId="5"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5" xfId="0" applyFont="1" applyBorder="1" applyAlignment="1" applyProtection="1">
      <alignment horizontal="center" vertical="center" textRotation="90"/>
      <protection locked="0"/>
    </xf>
    <xf numFmtId="9" fontId="2" fillId="0" borderId="5" xfId="0" applyNumberFormat="1" applyFont="1" applyBorder="1" applyAlignment="1" applyProtection="1">
      <alignment horizontal="center" vertical="center"/>
      <protection hidden="1"/>
    </xf>
    <xf numFmtId="0" fontId="3" fillId="0" borderId="5" xfId="0" applyFont="1" applyBorder="1" applyAlignment="1" applyProtection="1">
      <alignment horizontal="center" vertical="center" textRotation="90" wrapText="1"/>
      <protection hidden="1"/>
    </xf>
    <xf numFmtId="0" fontId="3" fillId="0" borderId="5" xfId="0" applyFont="1" applyBorder="1" applyAlignment="1" applyProtection="1">
      <alignment horizontal="center" vertical="center" textRotation="90"/>
      <protection hidden="1"/>
    </xf>
    <xf numFmtId="14" fontId="2" fillId="0" borderId="5" xfId="0" applyNumberFormat="1"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wrapText="1"/>
      <protection locked="0"/>
    </xf>
    <xf numFmtId="9" fontId="2" fillId="4" borderId="24" xfId="1" applyFont="1" applyFill="1" applyBorder="1" applyAlignment="1">
      <alignment horizontal="center" vertical="center"/>
    </xf>
    <xf numFmtId="0" fontId="2" fillId="4" borderId="5" xfId="0" applyFont="1" applyFill="1" applyBorder="1" applyAlignment="1">
      <alignment horizontal="justify" vertical="center"/>
    </xf>
    <xf numFmtId="0" fontId="2" fillId="0" borderId="9" xfId="0" applyFont="1" applyBorder="1" applyAlignment="1">
      <alignment horizontal="center" vertical="center" wrapText="1"/>
    </xf>
    <xf numFmtId="0" fontId="2" fillId="0" borderId="9" xfId="0" applyFont="1" applyBorder="1" applyAlignment="1">
      <alignment horizontal="justify" vertical="center" wrapText="1"/>
    </xf>
    <xf numFmtId="0" fontId="3" fillId="0" borderId="9" xfId="0" applyFont="1" applyBorder="1" applyAlignment="1">
      <alignment horizontal="center" vertical="center" wrapText="1"/>
    </xf>
    <xf numFmtId="9" fontId="2" fillId="0" borderId="9" xfId="0" applyNumberFormat="1" applyFont="1" applyBorder="1" applyAlignment="1">
      <alignment horizontal="center" vertical="center" wrapText="1"/>
    </xf>
    <xf numFmtId="9" fontId="2" fillId="0" borderId="9" xfId="0" applyNumberFormat="1" applyFont="1" applyBorder="1" applyAlignment="1">
      <alignment horizontal="justify" vertical="center" wrapText="1"/>
    </xf>
    <xf numFmtId="0" fontId="3" fillId="0" borderId="9" xfId="0" applyFont="1" applyBorder="1" applyAlignment="1">
      <alignment horizontal="center" vertical="center"/>
    </xf>
    <xf numFmtId="0" fontId="2" fillId="0" borderId="9" xfId="0" applyFont="1" applyBorder="1" applyAlignment="1">
      <alignment horizontal="center" vertical="center" textRotation="90"/>
    </xf>
    <xf numFmtId="9" fontId="2" fillId="0" borderId="9" xfId="0" applyNumberFormat="1" applyFont="1" applyBorder="1" applyAlignment="1">
      <alignment horizontal="center" vertical="center"/>
    </xf>
    <xf numFmtId="0" fontId="3" fillId="0" borderId="9" xfId="0" applyFont="1" applyBorder="1" applyAlignment="1">
      <alignment horizontal="center" vertical="center" textRotation="90" wrapText="1"/>
    </xf>
    <xf numFmtId="0" fontId="3" fillId="0" borderId="9" xfId="0" applyFont="1" applyBorder="1" applyAlignment="1">
      <alignment horizontal="center" vertical="center" textRotation="90"/>
    </xf>
    <xf numFmtId="165" fontId="2" fillId="0" borderId="9" xfId="0" applyNumberFormat="1" applyFont="1" applyBorder="1" applyAlignment="1">
      <alignment horizontal="center" vertical="center"/>
    </xf>
    <xf numFmtId="0" fontId="2" fillId="0" borderId="9" xfId="0" applyFont="1" applyFill="1" applyBorder="1" applyAlignment="1">
      <alignment horizontal="justify" vertical="center"/>
    </xf>
    <xf numFmtId="0" fontId="2" fillId="0" borderId="1" xfId="0" applyFont="1" applyBorder="1"/>
    <xf numFmtId="0" fontId="2" fillId="0" borderId="1" xfId="0" applyFont="1" applyBorder="1" applyAlignment="1">
      <alignment horizontal="center" vertical="center" textRotation="90"/>
    </xf>
    <xf numFmtId="9" fontId="2" fillId="0" borderId="1" xfId="0" applyNumberFormat="1" applyFont="1" applyBorder="1" applyAlignment="1">
      <alignment horizontal="center" vertical="center"/>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165"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justify" vertical="center" wrapText="1"/>
    </xf>
    <xf numFmtId="0" fontId="3" fillId="0" borderId="1" xfId="0" applyFont="1" applyBorder="1" applyAlignment="1">
      <alignment horizontal="center" vertical="center"/>
    </xf>
    <xf numFmtId="0" fontId="2" fillId="0" borderId="6" xfId="0" applyFont="1" applyFill="1" applyBorder="1" applyAlignment="1">
      <alignment horizontal="justify" vertical="center"/>
    </xf>
    <xf numFmtId="0" fontId="2" fillId="0" borderId="14" xfId="0" applyFont="1" applyBorder="1" applyAlignment="1">
      <alignment horizontal="center" vertical="center" wrapText="1"/>
    </xf>
    <xf numFmtId="0" fontId="2" fillId="0" borderId="14" xfId="0" applyFont="1" applyBorder="1" applyAlignment="1">
      <alignment horizontal="justify" vertical="center" wrapText="1"/>
    </xf>
    <xf numFmtId="0" fontId="3" fillId="0" borderId="14" xfId="0" applyFont="1" applyBorder="1" applyAlignment="1">
      <alignment horizontal="center" vertical="center" wrapText="1"/>
    </xf>
    <xf numFmtId="9" fontId="2" fillId="0" borderId="14" xfId="0" applyNumberFormat="1" applyFont="1" applyBorder="1" applyAlignment="1">
      <alignment horizontal="center" vertical="center" wrapText="1"/>
    </xf>
    <xf numFmtId="9" fontId="2" fillId="0" borderId="14" xfId="0" applyNumberFormat="1" applyFont="1" applyBorder="1" applyAlignment="1">
      <alignment horizontal="justify" vertical="center" wrapText="1"/>
    </xf>
    <xf numFmtId="0" fontId="3" fillId="0" borderId="14" xfId="0" applyFont="1" applyBorder="1" applyAlignment="1">
      <alignment horizontal="center" vertical="center"/>
    </xf>
    <xf numFmtId="0" fontId="2" fillId="0" borderId="14" xfId="0" applyFont="1" applyBorder="1" applyAlignment="1">
      <alignment horizontal="center" vertical="center" textRotation="90"/>
    </xf>
    <xf numFmtId="9" fontId="2" fillId="0" borderId="14" xfId="0" applyNumberFormat="1" applyFont="1" applyBorder="1" applyAlignment="1">
      <alignment horizontal="center" vertical="center"/>
    </xf>
    <xf numFmtId="0" fontId="3" fillId="0" borderId="14" xfId="0" applyFont="1" applyBorder="1" applyAlignment="1">
      <alignment horizontal="center" vertical="center" textRotation="90" wrapText="1"/>
    </xf>
    <xf numFmtId="0" fontId="3" fillId="0" borderId="14" xfId="0" applyFont="1" applyBorder="1" applyAlignment="1">
      <alignment horizontal="center" vertical="center" textRotation="90"/>
    </xf>
    <xf numFmtId="165" fontId="2" fillId="0" borderId="14" xfId="0" applyNumberFormat="1" applyFont="1" applyBorder="1" applyAlignment="1">
      <alignment horizontal="center" vertical="center"/>
    </xf>
    <xf numFmtId="9" fontId="6" fillId="4" borderId="6" xfId="1" applyFont="1" applyFill="1" applyBorder="1" applyAlignment="1">
      <alignment horizontal="center" vertical="center"/>
    </xf>
    <xf numFmtId="9" fontId="7" fillId="4" borderId="21" xfId="1" applyFont="1" applyFill="1" applyBorder="1" applyAlignment="1">
      <alignment horizontal="center" vertical="center"/>
    </xf>
    <xf numFmtId="9" fontId="2" fillId="0" borderId="1" xfId="1" applyNumberFormat="1" applyFont="1" applyBorder="1" applyAlignment="1">
      <alignment horizontal="center" vertical="center"/>
    </xf>
    <xf numFmtId="9" fontId="2" fillId="0" borderId="14" xfId="1" applyNumberFormat="1" applyFont="1" applyBorder="1" applyAlignment="1">
      <alignment horizontal="center" vertical="center"/>
    </xf>
    <xf numFmtId="9" fontId="2" fillId="0" borderId="1" xfId="1" applyNumberFormat="1" applyFont="1" applyFill="1" applyBorder="1" applyAlignment="1">
      <alignment horizontal="center" vertical="center"/>
    </xf>
    <xf numFmtId="9" fontId="6" fillId="0" borderId="1" xfId="1" applyNumberFormat="1" applyFont="1" applyBorder="1" applyAlignment="1">
      <alignment horizontal="center" vertical="center"/>
    </xf>
    <xf numFmtId="9" fontId="6" fillId="5" borderId="14" xfId="1" applyNumberFormat="1" applyFont="1" applyFill="1" applyBorder="1" applyAlignment="1">
      <alignment horizontal="center" vertical="center"/>
    </xf>
    <xf numFmtId="9" fontId="2" fillId="0" borderId="5" xfId="1" applyNumberFormat="1" applyFont="1" applyBorder="1" applyAlignment="1">
      <alignment horizontal="center" vertical="center"/>
    </xf>
    <xf numFmtId="9" fontId="2" fillId="6"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pplyProtection="1">
      <alignment horizontal="justify" vertical="center" wrapText="1"/>
      <protection locked="0"/>
    </xf>
    <xf numFmtId="0" fontId="2" fillId="0" borderId="14"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hidden="1"/>
    </xf>
    <xf numFmtId="9" fontId="2" fillId="0" borderId="1" xfId="0" applyNumberFormat="1" applyFont="1" applyBorder="1" applyAlignment="1" applyProtection="1">
      <alignment horizontal="center" vertical="center" wrapText="1"/>
      <protection hidden="1"/>
    </xf>
    <xf numFmtId="9" fontId="2" fillId="0" borderId="1" xfId="0" applyNumberFormat="1" applyFont="1" applyBorder="1" applyAlignment="1" applyProtection="1">
      <alignment horizontal="justify" vertical="center" wrapText="1"/>
      <protection locked="0"/>
    </xf>
    <xf numFmtId="9" fontId="2" fillId="0" borderId="1" xfId="0" applyNumberFormat="1"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3" fillId="0" borderId="1" xfId="0" applyFont="1" applyBorder="1" applyAlignment="1" applyProtection="1">
      <alignment horizontal="center" vertical="center"/>
      <protection hidden="1"/>
    </xf>
    <xf numFmtId="0" fontId="2" fillId="7" borderId="0" xfId="0" applyFont="1" applyFill="1"/>
    <xf numFmtId="0" fontId="2" fillId="7" borderId="9" xfId="0" applyFont="1" applyFill="1" applyBorder="1" applyAlignment="1">
      <alignment horizontal="justify" vertical="center"/>
    </xf>
    <xf numFmtId="0" fontId="2" fillId="7" borderId="6" xfId="0" applyFont="1" applyFill="1" applyBorder="1" applyAlignment="1">
      <alignment horizontal="justify" vertical="center"/>
    </xf>
    <xf numFmtId="0" fontId="2" fillId="7" borderId="25" xfId="0" applyFont="1" applyFill="1" applyBorder="1" applyAlignment="1">
      <alignment horizontal="center" vertical="center"/>
    </xf>
    <xf numFmtId="0" fontId="2" fillId="7" borderId="14" xfId="0" applyFont="1" applyFill="1" applyBorder="1" applyAlignment="1">
      <alignment horizontal="justify" vertical="center"/>
    </xf>
    <xf numFmtId="0" fontId="2" fillId="7" borderId="10" xfId="0" applyFont="1" applyFill="1" applyBorder="1" applyAlignment="1">
      <alignment horizontal="justify" vertical="center" wrapText="1"/>
    </xf>
    <xf numFmtId="0" fontId="2" fillId="7" borderId="1" xfId="0" applyFont="1" applyFill="1" applyBorder="1" applyAlignment="1">
      <alignment horizontal="justify" vertical="center"/>
    </xf>
    <xf numFmtId="0" fontId="2" fillId="7" borderId="12" xfId="0" applyFont="1" applyFill="1" applyBorder="1" applyAlignment="1">
      <alignment horizontal="justify" vertical="center"/>
    </xf>
    <xf numFmtId="0" fontId="2" fillId="7" borderId="15" xfId="0" applyFont="1" applyFill="1" applyBorder="1" applyAlignment="1">
      <alignment horizontal="justify" vertical="center" wrapText="1"/>
    </xf>
    <xf numFmtId="0" fontId="2" fillId="7" borderId="25" xfId="0" applyFont="1" applyFill="1" applyBorder="1" applyAlignment="1">
      <alignment horizontal="justify" vertical="center"/>
    </xf>
    <xf numFmtId="0" fontId="2" fillId="7" borderId="15" xfId="0" applyFont="1" applyFill="1" applyBorder="1" applyAlignment="1">
      <alignment horizontal="justify" vertical="center"/>
    </xf>
    <xf numFmtId="0" fontId="2" fillId="7" borderId="1" xfId="0" applyFont="1" applyFill="1" applyBorder="1" applyAlignment="1">
      <alignment horizontal="justify" vertical="center" wrapText="1"/>
    </xf>
    <xf numFmtId="0" fontId="2" fillId="7" borderId="12" xfId="0" applyFont="1" applyFill="1" applyBorder="1" applyAlignment="1">
      <alignment horizontal="justify" vertical="center" wrapText="1"/>
    </xf>
    <xf numFmtId="0" fontId="2" fillId="7" borderId="14" xfId="0" applyFont="1" applyFill="1" applyBorder="1" applyAlignment="1">
      <alignment horizontal="justify" vertical="center" wrapText="1"/>
    </xf>
    <xf numFmtId="0" fontId="2" fillId="7" borderId="5" xfId="0" applyFont="1" applyFill="1" applyBorder="1" applyAlignment="1">
      <alignment horizontal="justify" vertical="center"/>
    </xf>
    <xf numFmtId="0" fontId="3" fillId="0" borderId="0" xfId="0" applyFont="1"/>
    <xf numFmtId="0" fontId="2" fillId="0" borderId="1" xfId="0" applyFont="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hidden="1"/>
    </xf>
    <xf numFmtId="0" fontId="2" fillId="0" borderId="9"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protection locked="0"/>
    </xf>
    <xf numFmtId="9" fontId="2" fillId="0" borderId="1" xfId="0" applyNumberFormat="1" applyFont="1" applyBorder="1" applyAlignment="1" applyProtection="1">
      <alignment horizontal="justify" vertical="center" wrapText="1"/>
      <protection hidden="1"/>
    </xf>
    <xf numFmtId="0" fontId="2" fillId="0" borderId="14" xfId="0" applyFont="1" applyBorder="1" applyAlignment="1" applyProtection="1">
      <alignment horizontal="center" vertical="center"/>
      <protection locked="0"/>
    </xf>
    <xf numFmtId="0" fontId="2" fillId="7" borderId="6"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left"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0" borderId="1" xfId="0" applyFont="1" applyBorder="1" applyAlignment="1" applyProtection="1">
      <alignment horizontal="justify" wrapText="1"/>
      <protection locked="0"/>
    </xf>
    <xf numFmtId="0" fontId="2" fillId="0" borderId="0" xfId="0" applyFont="1" applyFill="1"/>
    <xf numFmtId="0" fontId="2" fillId="7" borderId="25" xfId="0" applyFont="1" applyFill="1" applyBorder="1" applyAlignment="1">
      <alignment horizontal="justify" vertical="center" wrapText="1"/>
    </xf>
    <xf numFmtId="0" fontId="2" fillId="7" borderId="25" xfId="0" applyFont="1" applyFill="1" applyBorder="1" applyAlignment="1">
      <alignment horizontal="left" vertical="center" wrapText="1"/>
    </xf>
    <xf numFmtId="9" fontId="2" fillId="7" borderId="9" xfId="1" applyFont="1" applyFill="1" applyBorder="1" applyAlignment="1">
      <alignment horizontal="center" vertical="center"/>
    </xf>
    <xf numFmtId="9" fontId="2" fillId="7" borderId="1" xfId="1" applyFont="1" applyFill="1" applyBorder="1" applyAlignment="1">
      <alignment horizontal="center" vertical="center"/>
    </xf>
    <xf numFmtId="9" fontId="6" fillId="7" borderId="9" xfId="1" applyFont="1" applyFill="1" applyBorder="1" applyAlignment="1">
      <alignment horizontal="center" vertical="center"/>
    </xf>
    <xf numFmtId="9" fontId="6" fillId="7" borderId="6" xfId="1" applyFont="1" applyFill="1" applyBorder="1" applyAlignment="1">
      <alignment horizontal="center" vertical="center"/>
    </xf>
    <xf numFmtId="9" fontId="6" fillId="7" borderId="14" xfId="1" applyFont="1" applyFill="1" applyBorder="1" applyAlignment="1">
      <alignment horizontal="center" vertical="center"/>
    </xf>
    <xf numFmtId="9" fontId="6" fillId="7" borderId="1" xfId="1" applyFont="1" applyFill="1" applyBorder="1" applyAlignment="1">
      <alignment horizontal="center" vertical="center"/>
    </xf>
    <xf numFmtId="9" fontId="2" fillId="7" borderId="21" xfId="1" applyFont="1" applyFill="1" applyBorder="1" applyAlignment="1">
      <alignment horizontal="center" vertical="center"/>
    </xf>
    <xf numFmtId="9" fontId="6" fillId="7" borderId="4" xfId="1" applyFont="1" applyFill="1" applyBorder="1" applyAlignment="1">
      <alignment horizontal="center" vertical="center"/>
    </xf>
    <xf numFmtId="9" fontId="2" fillId="7" borderId="4" xfId="1" applyFont="1" applyFill="1" applyBorder="1" applyAlignment="1">
      <alignment horizontal="center" vertical="center"/>
    </xf>
    <xf numFmtId="9" fontId="2" fillId="7" borderId="22" xfId="1" applyFont="1" applyFill="1" applyBorder="1" applyAlignment="1">
      <alignment horizontal="center" vertical="center"/>
    </xf>
    <xf numFmtId="9" fontId="6" fillId="7" borderId="21" xfId="1" applyFont="1" applyFill="1" applyBorder="1" applyAlignment="1">
      <alignment horizontal="center" vertical="center"/>
    </xf>
    <xf numFmtId="9" fontId="6" fillId="7" borderId="24" xfId="1" applyFont="1" applyFill="1" applyBorder="1" applyAlignment="1">
      <alignment horizontal="center" vertical="center"/>
    </xf>
    <xf numFmtId="9" fontId="2" fillId="7" borderId="13" xfId="1" applyFont="1" applyFill="1" applyBorder="1" applyAlignment="1">
      <alignment horizontal="center" vertical="center"/>
    </xf>
    <xf numFmtId="0" fontId="2" fillId="7" borderId="15" xfId="0" applyFont="1" applyFill="1" applyBorder="1" applyAlignment="1">
      <alignment horizontal="center" vertical="center"/>
    </xf>
    <xf numFmtId="9" fontId="6" fillId="0" borderId="19" xfId="0" applyNumberFormat="1" applyFont="1" applyBorder="1" applyAlignment="1" applyProtection="1">
      <alignment horizontal="center" vertical="center" wrapText="1"/>
      <protection locked="0"/>
    </xf>
    <xf numFmtId="9" fontId="6" fillId="0" borderId="7" xfId="0" applyNumberFormat="1" applyFont="1" applyBorder="1" applyAlignment="1" applyProtection="1">
      <alignment horizontal="center" vertical="center" wrapText="1"/>
      <protection locked="0"/>
    </xf>
    <xf numFmtId="9" fontId="6" fillId="0" borderId="6"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9" fontId="6" fillId="0" borderId="19" xfId="0" applyNumberFormat="1" applyFont="1" applyBorder="1" applyAlignment="1" applyProtection="1">
      <alignment horizontal="center" vertical="center" wrapText="1"/>
      <protection hidden="1"/>
    </xf>
    <xf numFmtId="9" fontId="6" fillId="0" borderId="7" xfId="0" applyNumberFormat="1" applyFont="1" applyBorder="1" applyAlignment="1" applyProtection="1">
      <alignment horizontal="center" vertical="center" wrapText="1"/>
      <protection hidden="1"/>
    </xf>
    <xf numFmtId="9" fontId="6" fillId="0" borderId="6" xfId="0" applyNumberFormat="1"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1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textRotation="90"/>
      <protection locked="0"/>
    </xf>
    <xf numFmtId="0" fontId="6" fillId="0" borderId="7" xfId="0" applyFont="1" applyBorder="1" applyAlignment="1" applyProtection="1">
      <alignment horizontal="center" vertical="center" textRotation="90"/>
      <protection locked="0"/>
    </xf>
    <xf numFmtId="0" fontId="6" fillId="0" borderId="6" xfId="0" applyFont="1" applyBorder="1" applyAlignment="1" applyProtection="1">
      <alignment horizontal="center" vertical="center" textRotation="90"/>
      <protection locked="0"/>
    </xf>
    <xf numFmtId="9" fontId="6" fillId="0" borderId="19" xfId="0" applyNumberFormat="1" applyFont="1" applyBorder="1" applyAlignment="1" applyProtection="1">
      <alignment horizontal="center" vertical="center"/>
      <protection hidden="1"/>
    </xf>
    <xf numFmtId="9" fontId="6" fillId="0" borderId="7" xfId="0" applyNumberFormat="1" applyFont="1" applyBorder="1" applyAlignment="1" applyProtection="1">
      <alignment horizontal="center" vertical="center"/>
      <protection hidden="1"/>
    </xf>
    <xf numFmtId="9" fontId="6" fillId="0" borderId="6" xfId="0" applyNumberFormat="1" applyFont="1" applyBorder="1" applyAlignment="1" applyProtection="1">
      <alignment horizontal="center" vertical="center"/>
      <protection hidden="1"/>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5" fillId="7" borderId="5" xfId="2"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0" xfId="2"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2" xfId="2" applyFont="1" applyFill="1" applyBorder="1" applyAlignment="1">
      <alignment horizontal="center" vertical="center" wrapText="1"/>
    </xf>
    <xf numFmtId="0" fontId="5" fillId="7" borderId="3" xfId="2" applyFont="1" applyFill="1" applyBorder="1" applyAlignment="1">
      <alignment horizontal="center" vertical="center" wrapText="1"/>
    </xf>
    <xf numFmtId="0" fontId="5" fillId="7" borderId="28" xfId="2" applyFont="1" applyFill="1" applyBorder="1" applyAlignment="1">
      <alignment horizontal="center" vertical="center" wrapText="1"/>
    </xf>
    <xf numFmtId="0" fontId="2" fillId="4" borderId="31" xfId="0" applyFont="1" applyFill="1" applyBorder="1" applyAlignment="1">
      <alignment horizontal="justify" vertical="center"/>
    </xf>
    <xf numFmtId="0" fontId="2" fillId="0" borderId="31" xfId="0" applyFont="1" applyBorder="1" applyAlignment="1">
      <alignment horizontal="justify" vertical="center"/>
    </xf>
    <xf numFmtId="0" fontId="2" fillId="0" borderId="25" xfId="0" applyFont="1" applyBorder="1" applyAlignment="1">
      <alignment horizontal="justify" vertical="center"/>
    </xf>
    <xf numFmtId="9" fontId="6" fillId="0" borderId="19" xfId="1" applyNumberFormat="1" applyFont="1" applyBorder="1" applyAlignment="1">
      <alignment horizontal="center" vertical="center"/>
    </xf>
    <xf numFmtId="9" fontId="2" fillId="0" borderId="7" xfId="0" applyNumberFormat="1"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6" fillId="0" borderId="19" xfId="0" applyFont="1" applyBorder="1" applyAlignment="1" applyProtection="1">
      <alignment horizontal="justify" vertical="center" wrapText="1"/>
      <protection locked="0"/>
    </xf>
    <xf numFmtId="0" fontId="6" fillId="0" borderId="7" xfId="0"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2" fillId="0" borderId="7" xfId="0" applyFont="1" applyBorder="1" applyAlignment="1">
      <alignment horizontal="center" vertical="center" textRotation="90"/>
    </xf>
    <xf numFmtId="0" fontId="2" fillId="0" borderId="6" xfId="0" applyFont="1" applyBorder="1" applyAlignment="1">
      <alignment horizontal="center" vertical="center" textRotation="90"/>
    </xf>
    <xf numFmtId="0" fontId="5" fillId="0" borderId="19" xfId="0" applyFont="1" applyBorder="1" applyAlignment="1" applyProtection="1">
      <alignment horizontal="center" vertical="center" textRotation="90"/>
      <protection hidden="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5" fillId="0" borderId="19" xfId="0" applyFont="1" applyBorder="1" applyAlignment="1" applyProtection="1">
      <alignment horizontal="center" vertical="center" textRotation="90" wrapText="1"/>
      <protection hidden="1"/>
    </xf>
    <xf numFmtId="0" fontId="2" fillId="0" borderId="7"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2" fillId="0" borderId="1" xfId="0" applyNumberFormat="1" applyFont="1" applyBorder="1" applyAlignment="1" applyProtection="1">
      <alignment horizontal="center" vertical="center" wrapText="1"/>
      <protection hidden="1"/>
    </xf>
    <xf numFmtId="9" fontId="2" fillId="0" borderId="14"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2" fillId="0" borderId="9"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3" fillId="0" borderId="9"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9" fontId="2" fillId="0" borderId="9" xfId="0" applyNumberFormat="1" applyFont="1" applyBorder="1" applyAlignment="1" applyProtection="1">
      <alignment horizontal="center" vertical="center" wrapText="1"/>
      <protection hidden="1"/>
    </xf>
    <xf numFmtId="9" fontId="2" fillId="0" borderId="9" xfId="0" applyNumberFormat="1" applyFont="1" applyBorder="1" applyAlignment="1" applyProtection="1">
      <alignment horizontal="justify" vertical="center" wrapText="1"/>
      <protection locked="0"/>
    </xf>
    <xf numFmtId="9" fontId="2" fillId="0" borderId="1" xfId="0" applyNumberFormat="1" applyFont="1" applyBorder="1" applyAlignment="1" applyProtection="1">
      <alignment horizontal="justify" vertical="center" wrapText="1"/>
      <protection locked="0"/>
    </xf>
    <xf numFmtId="9" fontId="2" fillId="0" borderId="9" xfId="0" applyNumberFormat="1" applyFont="1" applyBorder="1" applyAlignment="1" applyProtection="1">
      <alignment horizontal="justify" vertical="center" wrapText="1"/>
      <protection hidden="1"/>
    </xf>
    <xf numFmtId="9" fontId="2" fillId="0" borderId="1" xfId="0" applyNumberFormat="1" applyFont="1" applyBorder="1" applyAlignment="1" applyProtection="1">
      <alignment horizontal="justify" vertical="center" wrapText="1"/>
      <protection hidden="1"/>
    </xf>
    <xf numFmtId="0" fontId="3" fillId="0" borderId="9"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locked="0"/>
    </xf>
    <xf numFmtId="9" fontId="2" fillId="0" borderId="14" xfId="0" applyNumberFormat="1" applyFont="1" applyBorder="1" applyAlignment="1" applyProtection="1">
      <alignment horizontal="justify" vertical="center" wrapText="1"/>
      <protection locked="0"/>
    </xf>
    <xf numFmtId="9" fontId="2" fillId="0" borderId="14" xfId="0" applyNumberFormat="1" applyFont="1" applyBorder="1" applyAlignment="1" applyProtection="1">
      <alignment horizontal="justify" vertical="center" wrapText="1"/>
      <protection hidden="1"/>
    </xf>
    <xf numFmtId="0" fontId="2"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19" xfId="0" applyFont="1" applyFill="1" applyBorder="1" applyAlignment="1" applyProtection="1">
      <alignment horizontal="justify" vertical="center" wrapText="1"/>
      <protection locked="0"/>
    </xf>
    <xf numFmtId="0" fontId="2" fillId="0" borderId="7"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19" xfId="0" applyFont="1" applyBorder="1" applyAlignment="1" applyProtection="1">
      <alignment horizontal="justify" vertical="center" wrapText="1"/>
      <protection locked="0"/>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19" xfId="0" applyFont="1" applyBorder="1" applyAlignment="1">
      <alignment horizontal="center" vertical="center" wrapText="1"/>
    </xf>
    <xf numFmtId="0" fontId="3" fillId="2" borderId="16" xfId="0" applyFont="1" applyFill="1" applyBorder="1" applyAlignment="1">
      <alignment horizontal="center" vertical="center" textRotation="90" wrapText="1"/>
    </xf>
    <xf numFmtId="0" fontId="3" fillId="0" borderId="17"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6"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5" fillId="0" borderId="1"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9" fontId="6" fillId="0" borderId="1" xfId="0" applyNumberFormat="1" applyFont="1" applyBorder="1" applyAlignment="1" applyProtection="1">
      <alignment horizontal="center" vertical="center" wrapText="1"/>
      <protection hidden="1"/>
    </xf>
    <xf numFmtId="9" fontId="6" fillId="0" borderId="14" xfId="0" applyNumberFormat="1" applyFont="1" applyBorder="1" applyAlignment="1" applyProtection="1">
      <alignment horizontal="center" vertical="center" wrapText="1"/>
      <protection hidden="1"/>
    </xf>
    <xf numFmtId="9" fontId="6" fillId="0" borderId="1" xfId="0" applyNumberFormat="1" applyFont="1" applyBorder="1" applyAlignment="1" applyProtection="1">
      <alignment horizontal="justify" vertical="center" wrapText="1"/>
      <protection locked="0"/>
    </xf>
    <xf numFmtId="9" fontId="6" fillId="0" borderId="14" xfId="0" applyNumberFormat="1" applyFont="1" applyBorder="1" applyAlignment="1" applyProtection="1">
      <alignment horizontal="justify" vertical="center" wrapText="1"/>
      <protection locked="0"/>
    </xf>
    <xf numFmtId="9" fontId="6" fillId="0" borderId="1" xfId="0" applyNumberFormat="1" applyFont="1" applyBorder="1" applyAlignment="1" applyProtection="1">
      <alignment horizontal="justify" vertical="center" wrapText="1"/>
      <protection hidden="1"/>
    </xf>
    <xf numFmtId="9" fontId="6" fillId="0" borderId="14" xfId="0" applyNumberFormat="1" applyFont="1" applyBorder="1" applyAlignment="1" applyProtection="1">
      <alignment horizontal="justify" vertical="center" wrapText="1"/>
      <protection hidden="1"/>
    </xf>
    <xf numFmtId="0" fontId="2" fillId="0" borderId="14"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0" borderId="14"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3" fillId="2" borderId="17"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3" fillId="0" borderId="14"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6" fillId="0" borderId="9"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2" borderId="8" xfId="0" applyFont="1" applyFill="1" applyBorder="1" applyAlignment="1">
      <alignment horizontal="center" vertical="center" textRotation="90" wrapText="1"/>
    </xf>
    <xf numFmtId="0" fontId="3" fillId="2" borderId="11" xfId="0" applyFont="1" applyFill="1" applyBorder="1" applyAlignment="1">
      <alignment horizontal="center" vertical="center" textRotation="90" wrapText="1"/>
    </xf>
    <xf numFmtId="0" fontId="3" fillId="2" borderId="13" xfId="0" applyFont="1" applyFill="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4" xfId="0" applyFont="1" applyBorder="1" applyAlignment="1">
      <alignment horizontal="justify"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4" borderId="28" xfId="2" applyFont="1" applyFill="1" applyBorder="1" applyAlignment="1">
      <alignment horizontal="center" vertical="center" wrapText="1"/>
    </xf>
    <xf numFmtId="0" fontId="5" fillId="4" borderId="5" xfId="2" applyFont="1" applyFill="1" applyBorder="1" applyAlignment="1">
      <alignment horizontal="center" vertical="center" wrapText="1"/>
    </xf>
    <xf numFmtId="0" fontId="5" fillId="4" borderId="7"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5" fillId="4" borderId="30" xfId="2" applyFont="1" applyFill="1" applyBorder="1" applyAlignment="1">
      <alignment horizontal="center" vertical="center" wrapText="1"/>
    </xf>
    <xf numFmtId="0" fontId="5" fillId="4" borderId="3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5" xfId="0" applyFont="1" applyFill="1" applyBorder="1" applyAlignment="1">
      <alignment horizontal="center" vertical="center" textRotation="90" wrapText="1"/>
    </xf>
    <xf numFmtId="9" fontId="2" fillId="0" borderId="1" xfId="0" applyNumberFormat="1" applyFont="1" applyBorder="1" applyAlignment="1">
      <alignment horizontal="justify" vertical="center" wrapText="1"/>
    </xf>
    <xf numFmtId="0" fontId="6" fillId="0" borderId="1" xfId="0" applyFont="1" applyBorder="1" applyAlignment="1">
      <alignment horizontal="justify"/>
    </xf>
    <xf numFmtId="0" fontId="3" fillId="0" borderId="1" xfId="0" applyFont="1" applyBorder="1" applyAlignment="1">
      <alignment horizontal="center" vertical="center" wrapText="1"/>
    </xf>
    <xf numFmtId="0" fontId="6" fillId="0" borderId="1" xfId="0" applyFont="1" applyBorder="1"/>
    <xf numFmtId="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2" borderId="23" xfId="0" applyFont="1" applyFill="1" applyBorder="1" applyAlignment="1">
      <alignment horizontal="center" vertical="center" textRotation="90" wrapText="1"/>
    </xf>
    <xf numFmtId="0" fontId="4" fillId="3" borderId="6" xfId="0" applyFont="1" applyFill="1" applyBorder="1" applyAlignment="1">
      <alignment horizontal="center" vertical="center" textRotation="90"/>
    </xf>
    <xf numFmtId="0" fontId="4" fillId="3" borderId="5" xfId="0" applyFont="1" applyFill="1" applyBorder="1" applyAlignment="1">
      <alignment horizontal="center" vertical="center" textRotation="90"/>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justify" vertical="center" wrapText="1"/>
    </xf>
  </cellXfs>
  <cellStyles count="3">
    <cellStyle name="Normal" xfId="0" builtinId="0"/>
    <cellStyle name="Normal 2" xfId="2"/>
    <cellStyle name="Porcentaje" xfId="1" builtinId="5"/>
  </cellStyles>
  <dxfs count="391">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179917</xdr:colOff>
      <xdr:row>0</xdr:row>
      <xdr:rowOff>42337</xdr:rowOff>
    </xdr:from>
    <xdr:to>
      <xdr:col>0</xdr:col>
      <xdr:colOff>730250</xdr:colOff>
      <xdr:row>0</xdr:row>
      <xdr:rowOff>426997</xdr:rowOff>
    </xdr:to>
    <xdr:pic>
      <xdr:nvPicPr>
        <xdr:cNvPr id="3" name="Imagen 1" descr="C:\Users\AREA1\AppData\Local\Microsoft\Windows\Temporary Internet Files\Content.Outlook\A14OXBVN\LOGO NUEVO.png">
          <a:extLst>
            <a:ext uri="{FF2B5EF4-FFF2-40B4-BE49-F238E27FC236}">
              <a16:creationId xmlns="" xmlns:a16="http://schemas.microsoft.com/office/drawing/2014/main" id="{A76DBD26-D68C-4718-830F-AB8DB12B09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17" y="42337"/>
          <a:ext cx="550333" cy="38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1.%20Matriz_mapa_riesgos%20Proceso%20-%20Gesti&#243;n%20T_H.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2.%20Matriz_mapa_riesgos%20Proceso%20-%20Gesti&#243;n%20Document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3.%20Matriz_mapa_riesgos%20Proceso%20-%20GJC.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6.%20Matriz%20mapa%20de%20riesgos-%20Financie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4.%20Matriz_mapa_riesgos%20Proceso%20-%20TIC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5.%20Matriz_mapa_riesgos%20Proceso%20-%20Gesti&#243;n%20CP_C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7.%20Matriz_mapa_riesgos%20Proceso%20-%20Gesti&#243;n%20de%20Transport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8.%20Matriz_mapa_riesgos%20Proceso%20-Plane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2.%20Matriz_mapa_riesgos%20Proceso%20-%20Gesti&#243;n%20Documen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3.%20Matriz_mapa_riesgos%20Proceso%20-%20GJ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6.%20Matriz%20mapa%20de%20riesgos-%20Financi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4.%20Matriz_mapa_riesgos%20Proceso%20-%20TIC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5.%20Matriz_mapa_riesgos%20Proceso%20-%20Gesti&#243;n%20CP_C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7.%20Matriz_mapa_riesgos%20Proceso%20-%20Gesti&#243;n%20de%20Transpor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mendoza\Documents\CONTROL%20INTERNO_\CONTROL%20INTERNO_2023\EVALUACION%20MAPA%20DE%20RIESGOS\MAPA%20DE%20RIESGOS_2o%20%20cuatrimestre_2023\Mapa%20de%20Riesgos%20de%20Gesti&#243;n\8.%20Matriz_mapa_riesgos%20Proceso%20-Planeaci&#243;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lara\Documents\CONTROL%20INTERNO_2023\evaluacion%20mapa%20riesgos%202%20cuatri\MAPA%20DE%20RIESGOS_2o%20%20cuatrimestre_2023\Mapa%20de%20Riesgos%20de%20Gesti&#243;n\1.%20Matriz_mapa_riesgos%20Proceso%20-%20Gesti&#243;n%20T_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 val="Opciones Tratamiento"/>
      <sheetName val="Tabla Valoración controles"/>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 val="Tabla Impacto"/>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Downloads/Mapa%20de%20Riesgos%20de%20Gesti&#243;n/SAF/RIESGOS%20FINANCIERA/Riesgo%206" TargetMode="External"/><Relationship Id="rId13" Type="http://schemas.openxmlformats.org/officeDocument/2006/relationships/hyperlink" Target="../../../../../../Downloads/Mapa%20de%20Riesgos%20de%20Gesti&#243;n/SAF/RIESGOS%20COACTIVO%20Y%20PERSUASIVO/Riesgo%204" TargetMode="External"/><Relationship Id="rId18" Type="http://schemas.openxmlformats.org/officeDocument/2006/relationships/hyperlink" Target="../../../../../../Downloads/Mapa%20de%20Riesgos%20de%20Gesti&#243;n/SUBPLANEACION/EVIDENCIAS%20MAPA%20DE%20RIESGOS%20CORRUPCI&#211;N/Riesgo%201" TargetMode="External"/><Relationship Id="rId3" Type="http://schemas.openxmlformats.org/officeDocument/2006/relationships/hyperlink" Target="../../../../../../Downloads/Mapa%20de%20Riesgos%20de%20Gesti&#243;n/SECGENERAL/RIESGOS%20JURIDICA/RIESGO%20N&#176;%203/16.%20Informe%20Final%20SG%2072.pdf" TargetMode="External"/><Relationship Id="rId21" Type="http://schemas.openxmlformats.org/officeDocument/2006/relationships/hyperlink" Target="../../../../../../../../../../DOCUME~1/CONTRO~1/COBD66~1/EVALUA~2/MAPADE~2/MAPADE~2/SUBPLA~1/EVIDEN~1/RIESGO~4/spi-fo-055-formato-unico-de-solicitud-de-tramites-y-productos-catastrales.pdf" TargetMode="External"/><Relationship Id="rId7" Type="http://schemas.openxmlformats.org/officeDocument/2006/relationships/hyperlink" Target="../../../../../../Downloads/Mapa%20de%20Riesgos%20de%20Gesti&#243;n/SAF/RIESGOS%20FINANCIERA/Riesgo%205" TargetMode="External"/><Relationship Id="rId12" Type="http://schemas.openxmlformats.org/officeDocument/2006/relationships/hyperlink" Target="../../../../../../Downloads/Mapa%20de%20Riesgos%20de%20Gesti&#243;n/SAF/RIESGOS%20COACTIVO%20Y%20PERSUASIVO/Riesgo%203" TargetMode="External"/><Relationship Id="rId17" Type="http://schemas.openxmlformats.org/officeDocument/2006/relationships/hyperlink" Target="../../../../../../Downloads/Mapa%20de%20Riesgos%20de%20Gesti&#243;n/SUBTRANSPORTE/Informe%20Correspondencia%20R-2.PDF" TargetMode="External"/><Relationship Id="rId2" Type="http://schemas.openxmlformats.org/officeDocument/2006/relationships/hyperlink" Target="../../../../../../Downloads/Mapa%20de%20Riesgos%20de%20Gesti&#243;n/SECGENERAL/RIESGOS%20JURIDICA/RIESGO%20N&#176;%203" TargetMode="External"/><Relationship Id="rId16" Type="http://schemas.openxmlformats.org/officeDocument/2006/relationships/hyperlink" Target="../../../../../../Downloads/Mapa%20de%20Riesgos%20de%20Gesti&#243;n/SUBTRANSPORTE/infor_%20Actualizaci&#243;n_Procedimiento%20R-1.pdf" TargetMode="External"/><Relationship Id="rId20" Type="http://schemas.openxmlformats.org/officeDocument/2006/relationships/hyperlink" Target="../../../../../../Downloads/Mapa%20de%20Riesgos%20de%20Gesti&#243;n/SUBPLANEACION/EVIDENCIAS%20MAPA%20DE%20RIESGOS%20CORRUPCI&#211;N/Riesgo%203" TargetMode="External"/><Relationship Id="rId1" Type="http://schemas.openxmlformats.org/officeDocument/2006/relationships/hyperlink" Target="..\..\..\..\..\..\Downloads\Mapa%20de%20Riesgos%20de%20Gesti&#243;n\SECGENERAL\RIESGOS%20TALENTO%20HUMANO" TargetMode="External"/><Relationship Id="rId6" Type="http://schemas.openxmlformats.org/officeDocument/2006/relationships/hyperlink" Target="../../../../../../Downloads/Mapa%20de%20Riesgos%20de%20Gesti&#243;n/SAF/RIESGOS%20FINANCIERA/Riesgo%203" TargetMode="External"/><Relationship Id="rId11" Type="http://schemas.openxmlformats.org/officeDocument/2006/relationships/hyperlink" Target="../../../../../../Downloads/Mapa%20de%20Riesgos%20de%20Gesti&#243;n/SAF/RIESGOS%20COACTIVO%20Y%20PERSUASIVO/Riesgo%201" TargetMode="External"/><Relationship Id="rId5" Type="http://schemas.openxmlformats.org/officeDocument/2006/relationships/hyperlink" Target="../../../../../../Downloads/Mapa%20de%20Riesgos%20de%20Gesti&#243;n/SAF/RIESGOS%20FINANCIERA/Riesgo%201" TargetMode="External"/><Relationship Id="rId15" Type="http://schemas.openxmlformats.org/officeDocument/2006/relationships/hyperlink" Target="..\..\..\..\..\..\Downloads\Mapa%20de%20Riesgos%20de%20Gesti&#243;n\SAF\RIESGOS%20COACTIVO%20Y%20PERSUASIVO\Riesgo%206" TargetMode="External"/><Relationship Id="rId23" Type="http://schemas.openxmlformats.org/officeDocument/2006/relationships/drawing" Target="../drawings/drawing1.xml"/><Relationship Id="rId10" Type="http://schemas.openxmlformats.org/officeDocument/2006/relationships/hyperlink" Target="../../../../../../Downloads/Mapa%20de%20Riesgos%20de%20Gesti&#243;n/SAF/RIESGOS%20TIC/Riesgo%201/2.%20Mantenimiento%20preventivo%20y%20correctivo" TargetMode="External"/><Relationship Id="rId19" Type="http://schemas.openxmlformats.org/officeDocument/2006/relationships/hyperlink" Target="../../../../../../Downloads/Mapa%20de%20Riesgos%20de%20Gesti&#243;n/SUBPLANEACION/EVIDENCIAS%20MAPA%20DE%20RIESGOS%20CORRUPCI&#211;N/Riesgo%202" TargetMode="External"/><Relationship Id="rId4" Type="http://schemas.openxmlformats.org/officeDocument/2006/relationships/hyperlink" Target="../../../../../../Downloads/Mapa%20de%20Riesgos%20de%20Gesti&#243;n/SECGENERAL/RIESGOS%20JURIDICA/RIESGO%20N&#176;%204" TargetMode="External"/><Relationship Id="rId9" Type="http://schemas.openxmlformats.org/officeDocument/2006/relationships/hyperlink" Target="../../../../../../Downloads/Mapa%20de%20Riesgos%20de%20Gesti&#243;n/SAF/RIESGOS%20FINANCIERA/Riesgo%207" TargetMode="External"/><Relationship Id="rId14" Type="http://schemas.openxmlformats.org/officeDocument/2006/relationships/hyperlink" Target="../../../../../../Downloads/Mapa%20de%20Riesgos%20de%20Gesti&#243;n/SAF/RIESGOS%20COACTIVO%20Y%20PERSUASIVO/Riesgo%205"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tabSelected="1" zoomScale="90" zoomScaleNormal="90" workbookViewId="0">
      <pane xSplit="2" ySplit="4" topLeftCell="P11" activePane="bottomRight" state="frozen"/>
      <selection pane="topRight" activeCell="C1" sqref="C1"/>
      <selection pane="bottomLeft" activeCell="A5" sqref="A5"/>
      <selection pane="bottomRight" activeCell="AS1" sqref="AS1"/>
    </sheetView>
  </sheetViews>
  <sheetFormatPr baseColWidth="10" defaultColWidth="11.42578125" defaultRowHeight="15" x14ac:dyDescent="0.25"/>
  <cols>
    <col min="1" max="1" width="11.28515625" style="216" customWidth="1"/>
    <col min="2" max="2" width="4" style="1" customWidth="1"/>
    <col min="3" max="3" width="13.42578125" style="1" customWidth="1"/>
    <col min="4" max="4" width="22.28515625" style="1" customWidth="1"/>
    <col min="5" max="5" width="18.42578125" style="1" customWidth="1"/>
    <col min="6" max="6" width="19.28515625" style="1" customWidth="1"/>
    <col min="7" max="7" width="14.5703125" style="1" customWidth="1"/>
    <col min="8" max="8" width="15" style="1" customWidth="1"/>
    <col min="9" max="9" width="14.85546875" style="1" customWidth="1"/>
    <col min="10" max="10" width="11.42578125" style="1" customWidth="1"/>
    <col min="11" max="11" width="17.5703125" style="1" customWidth="1"/>
    <col min="12" max="12" width="20.42578125" style="1" customWidth="1"/>
    <col min="13" max="13" width="15.28515625" style="1" customWidth="1"/>
    <col min="14" max="14" width="11.42578125" style="1" customWidth="1"/>
    <col min="15" max="15" width="15.7109375" style="1" customWidth="1"/>
    <col min="16" max="16" width="11.42578125" style="1" customWidth="1"/>
    <col min="17" max="17" width="20" style="1" customWidth="1"/>
    <col min="18" max="18" width="15.7109375" style="1" customWidth="1"/>
    <col min="19" max="19" width="3.28515625" style="1" customWidth="1"/>
    <col min="20" max="20" width="3.140625" style="1" customWidth="1"/>
    <col min="21" max="21" width="4.28515625" style="1" customWidth="1"/>
    <col min="22" max="22" width="3.85546875" style="1" customWidth="1"/>
    <col min="23" max="23" width="3" style="1" customWidth="1"/>
    <col min="24" max="24" width="3.140625" style="1" customWidth="1"/>
    <col min="25" max="25" width="12.140625" style="1" customWidth="1"/>
    <col min="26" max="26" width="5.85546875" style="1" customWidth="1"/>
    <col min="27" max="27" width="6.42578125" style="1" customWidth="1"/>
    <col min="28" max="28" width="11.42578125" style="1" customWidth="1"/>
    <col min="29" max="29" width="7.7109375" style="1" customWidth="1"/>
    <col min="30" max="30" width="5.140625" style="1" customWidth="1"/>
    <col min="31" max="31" width="9.5703125" style="1" customWidth="1"/>
    <col min="32" max="32" width="23.85546875" style="1" customWidth="1"/>
    <col min="33" max="33" width="8.7109375" style="1" customWidth="1"/>
    <col min="34" max="34" width="15.28515625" style="1" customWidth="1"/>
    <col min="35" max="35" width="12.85546875" style="1" customWidth="1"/>
    <col min="36" max="36" width="11.5703125" style="1" customWidth="1"/>
    <col min="37" max="37" width="32.85546875" style="1" hidden="1" customWidth="1"/>
    <col min="38" max="38" width="10.28515625" style="1" customWidth="1"/>
    <col min="39" max="39" width="9.85546875" style="1" hidden="1" customWidth="1"/>
    <col min="40" max="40" width="20.5703125" style="1" hidden="1" customWidth="1"/>
    <col min="41" max="41" width="22" style="1" hidden="1" customWidth="1"/>
    <col min="42" max="42" width="13.42578125" style="201" customWidth="1"/>
    <col min="43" max="43" width="29" style="201" customWidth="1"/>
    <col min="44" max="44" width="26.7109375" style="201" customWidth="1"/>
    <col min="45" max="16384" width="11.42578125" style="1"/>
  </cols>
  <sheetData>
    <row r="1" spans="1:44" ht="33.75" customHeight="1" x14ac:dyDescent="0.2">
      <c r="A1" s="308" t="s">
        <v>44</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277"/>
      <c r="AQ1" s="278"/>
      <c r="AR1" s="279"/>
    </row>
    <row r="2" spans="1:44" ht="31.5" customHeight="1" x14ac:dyDescent="0.2">
      <c r="A2" s="310" t="s">
        <v>42</v>
      </c>
      <c r="B2" s="311"/>
      <c r="C2" s="311"/>
      <c r="D2" s="311"/>
      <c r="E2" s="311"/>
      <c r="F2" s="311"/>
      <c r="G2" s="311"/>
      <c r="H2" s="311"/>
      <c r="I2" s="311" t="s">
        <v>41</v>
      </c>
      <c r="J2" s="311"/>
      <c r="K2" s="311"/>
      <c r="L2" s="311"/>
      <c r="M2" s="311"/>
      <c r="N2" s="311"/>
      <c r="O2" s="311"/>
      <c r="P2" s="311" t="s">
        <v>39</v>
      </c>
      <c r="Q2" s="311"/>
      <c r="R2" s="311"/>
      <c r="S2" s="311"/>
      <c r="T2" s="311"/>
      <c r="U2" s="311"/>
      <c r="V2" s="311"/>
      <c r="W2" s="311"/>
      <c r="X2" s="311"/>
      <c r="Y2" s="311" t="s">
        <v>40</v>
      </c>
      <c r="Z2" s="311"/>
      <c r="AA2" s="311"/>
      <c r="AB2" s="311"/>
      <c r="AC2" s="311"/>
      <c r="AD2" s="311"/>
      <c r="AE2" s="311"/>
      <c r="AF2" s="311" t="s">
        <v>38</v>
      </c>
      <c r="AG2" s="311"/>
      <c r="AH2" s="311"/>
      <c r="AI2" s="311"/>
      <c r="AJ2" s="311"/>
      <c r="AK2" s="311"/>
      <c r="AL2" s="311"/>
      <c r="AM2" s="380" t="s">
        <v>34</v>
      </c>
      <c r="AN2" s="381"/>
      <c r="AO2" s="382"/>
      <c r="AP2" s="284" t="s">
        <v>382</v>
      </c>
      <c r="AQ2" s="285"/>
      <c r="AR2" s="286"/>
    </row>
    <row r="3" spans="1:44" ht="15" customHeight="1" x14ac:dyDescent="0.2">
      <c r="A3" s="312" t="s">
        <v>359</v>
      </c>
      <c r="B3" s="398" t="s">
        <v>0</v>
      </c>
      <c r="C3" s="400" t="s">
        <v>1</v>
      </c>
      <c r="D3" s="401" t="s">
        <v>2</v>
      </c>
      <c r="E3" s="401" t="s">
        <v>3</v>
      </c>
      <c r="F3" s="401" t="s">
        <v>4</v>
      </c>
      <c r="G3" s="401" t="s">
        <v>5</v>
      </c>
      <c r="H3" s="401" t="s">
        <v>6</v>
      </c>
      <c r="I3" s="378" t="s">
        <v>7</v>
      </c>
      <c r="J3" s="385" t="s">
        <v>8</v>
      </c>
      <c r="K3" s="378" t="s">
        <v>9</v>
      </c>
      <c r="L3" s="378" t="s">
        <v>10</v>
      </c>
      <c r="M3" s="378" t="s">
        <v>11</v>
      </c>
      <c r="N3" s="385" t="s">
        <v>8</v>
      </c>
      <c r="O3" s="378" t="s">
        <v>12</v>
      </c>
      <c r="P3" s="389" t="s">
        <v>13</v>
      </c>
      <c r="Q3" s="378" t="s">
        <v>14</v>
      </c>
      <c r="R3" s="378" t="s">
        <v>15</v>
      </c>
      <c r="S3" s="378" t="s">
        <v>16</v>
      </c>
      <c r="T3" s="378"/>
      <c r="U3" s="378"/>
      <c r="V3" s="378"/>
      <c r="W3" s="378"/>
      <c r="X3" s="378"/>
      <c r="Y3" s="389" t="s">
        <v>17</v>
      </c>
      <c r="Z3" s="389" t="s">
        <v>18</v>
      </c>
      <c r="AA3" s="389" t="s">
        <v>8</v>
      </c>
      <c r="AB3" s="389" t="s">
        <v>19</v>
      </c>
      <c r="AC3" s="389" t="s">
        <v>8</v>
      </c>
      <c r="AD3" s="389" t="s">
        <v>20</v>
      </c>
      <c r="AE3" s="389" t="s">
        <v>21</v>
      </c>
      <c r="AF3" s="378" t="s">
        <v>22</v>
      </c>
      <c r="AG3" s="378" t="s">
        <v>43</v>
      </c>
      <c r="AH3" s="378" t="s">
        <v>23</v>
      </c>
      <c r="AI3" s="378" t="s">
        <v>24</v>
      </c>
      <c r="AJ3" s="378" t="s">
        <v>25</v>
      </c>
      <c r="AK3" s="378" t="s">
        <v>26</v>
      </c>
      <c r="AL3" s="378" t="s">
        <v>27</v>
      </c>
      <c r="AM3" s="383" t="s">
        <v>35</v>
      </c>
      <c r="AN3" s="383" t="s">
        <v>36</v>
      </c>
      <c r="AO3" s="387" t="s">
        <v>37</v>
      </c>
      <c r="AP3" s="280" t="s">
        <v>35</v>
      </c>
      <c r="AQ3" s="280" t="s">
        <v>36</v>
      </c>
      <c r="AR3" s="282" t="s">
        <v>37</v>
      </c>
    </row>
    <row r="4" spans="1:44" ht="97.5" customHeight="1" thickBot="1" x14ac:dyDescent="0.25">
      <c r="A4" s="313"/>
      <c r="B4" s="399"/>
      <c r="C4" s="386"/>
      <c r="D4" s="379"/>
      <c r="E4" s="379"/>
      <c r="F4" s="379"/>
      <c r="G4" s="379"/>
      <c r="H4" s="379"/>
      <c r="I4" s="379"/>
      <c r="J4" s="386"/>
      <c r="K4" s="379"/>
      <c r="L4" s="379"/>
      <c r="M4" s="386"/>
      <c r="N4" s="386"/>
      <c r="O4" s="379"/>
      <c r="P4" s="390"/>
      <c r="Q4" s="379"/>
      <c r="R4" s="379"/>
      <c r="S4" s="2" t="s">
        <v>28</v>
      </c>
      <c r="T4" s="2" t="s">
        <v>29</v>
      </c>
      <c r="U4" s="2" t="s">
        <v>30</v>
      </c>
      <c r="V4" s="2" t="s">
        <v>31</v>
      </c>
      <c r="W4" s="2" t="s">
        <v>32</v>
      </c>
      <c r="X4" s="2" t="s">
        <v>33</v>
      </c>
      <c r="Y4" s="390"/>
      <c r="Z4" s="390"/>
      <c r="AA4" s="390"/>
      <c r="AB4" s="390"/>
      <c r="AC4" s="390"/>
      <c r="AD4" s="390"/>
      <c r="AE4" s="390"/>
      <c r="AF4" s="379"/>
      <c r="AG4" s="379"/>
      <c r="AH4" s="379"/>
      <c r="AI4" s="379"/>
      <c r="AJ4" s="379"/>
      <c r="AK4" s="379"/>
      <c r="AL4" s="379"/>
      <c r="AM4" s="384"/>
      <c r="AN4" s="384"/>
      <c r="AO4" s="388"/>
      <c r="AP4" s="281"/>
      <c r="AQ4" s="281"/>
      <c r="AR4" s="283"/>
    </row>
    <row r="5" spans="1:44" ht="173.25" customHeight="1" thickBot="1" x14ac:dyDescent="0.25">
      <c r="A5" s="373" t="s">
        <v>71</v>
      </c>
      <c r="B5" s="31">
        <v>1</v>
      </c>
      <c r="C5" s="32" t="s">
        <v>45</v>
      </c>
      <c r="D5" s="33" t="s">
        <v>46</v>
      </c>
      <c r="E5" s="33" t="s">
        <v>47</v>
      </c>
      <c r="F5" s="34" t="s">
        <v>48</v>
      </c>
      <c r="G5" s="33" t="s">
        <v>49</v>
      </c>
      <c r="H5" s="35">
        <v>12</v>
      </c>
      <c r="I5" s="36" t="str">
        <f>IF(H5&lt;=0,"",IF(H5&lt;=2,"Muy Baja",IF(H5&lt;=24,"Baja",IF(H5&lt;=500,"Media",IF(H5&lt;=5000,"Alta","Muy Alta")))))</f>
        <v>Baja</v>
      </c>
      <c r="J5" s="37">
        <f>IF(I5="","",IF(I5="Muy Baja",0.2,IF(I5="Baja",0.4,IF(I5="Media",0.6,IF(I5="Alta",0.8,IF(I5="Muy Alta",1,))))))</f>
        <v>0.4</v>
      </c>
      <c r="K5" s="38" t="s">
        <v>50</v>
      </c>
      <c r="L5" s="39" t="str">
        <f>IF(NOT(ISERROR(MATCH(K5,'[1]Tabla Impacto'!$B$221:$B$223,0))),'[1]Tabla Impacto'!$F$223&amp;"Por favor no seleccionar los criterios de impacto(Afectación Económica o presupuestal y Pérdida Reputacional)",K5)</f>
        <v xml:space="preserve">     El riesgo afecta la imagen de la entidad con algunos usuarios de relevancia frente al logro de los objetivos</v>
      </c>
      <c r="M5" s="36" t="str">
        <f>IF(OR(L5='[1]Tabla Impacto'!$C$11,L5='[1]Tabla Impacto'!$D$11),"Leve",IF(OR(L5='[1]Tabla Impacto'!$C$12,L5='[1]Tabla Impacto'!$D$12),"Menor",IF(OR(L5='[1]Tabla Impacto'!$C$13,L5='[1]Tabla Impacto'!$D$13),"Moderado",IF(OR(L5='[1]Tabla Impacto'!$C$14,L5='[1]Tabla Impacto'!$D$14),"Mayor",IF(OR(L5='[1]Tabla Impacto'!$C$15,L5='[1]Tabla Impacto'!$D$15),"Catastrófico","")))))</f>
        <v>Moderado</v>
      </c>
      <c r="N5" s="37">
        <f>IF(M5="","",IF(M5="Leve",0.2,IF(M5="Menor",0.4,IF(M5="Moderado",0.6,IF(M5="Mayor",0.8,IF(M5="Catastrófico",1,))))))</f>
        <v>0.6</v>
      </c>
      <c r="O5" s="40" t="str">
        <f>IF(OR(AND(I5="Muy Baja",M5="Leve"),AND(I5="Muy Baja",M5="Menor"),AND(I5="Baja",M5="Leve")),"Bajo",IF(OR(AND(I5="Muy baja",M5="Moderado"),AND(I5="Baja",M5="Menor"),AND(I5="Baja",M5="Moderado"),AND(I5="Media",M5="Leve"),AND(I5="Media",M5="Menor"),AND(I5="Media",M5="Moderado"),AND(I5="Alta",M5="Leve"),AND(I5="Alta",M5="Menor")),"Moderado",IF(OR(AND(I5="Muy Baja",M5="Mayor"),AND(I5="Baja",M5="Mayor"),AND(I5="Media",M5="Mayor"),AND(I5="Alta",M5="Moderado"),AND(I5="Alta",M5="Mayor"),AND(I5="Muy Alta",M5="Leve"),AND(I5="Muy Alta",M5="Menor"),AND(I5="Muy Alta",M5="Moderado"),AND(I5="Muy Alta",M5="Mayor")),"Alto",IF(OR(AND(I5="Muy Baja",M5="Catastrófico"),AND(I5="Baja",M5="Catastrófico"),AND(I5="Media",M5="Catastrófico"),AND(I5="Alta",M5="Catastrófico"),AND(I5="Muy Alta",M5="Catastrófico")),"Extremo",""))))</f>
        <v>Moderado</v>
      </c>
      <c r="P5" s="31">
        <v>1</v>
      </c>
      <c r="Q5" s="33" t="s">
        <v>51</v>
      </c>
      <c r="R5" s="3" t="str">
        <f t="shared" ref="R5:R29" si="0">IF(OR(S5="Preventivo",S5="Detectivo"),"Probabilidad",IF(S5="Correctivo","Impacto",""))</f>
        <v>Probabilidad</v>
      </c>
      <c r="S5" s="4" t="s">
        <v>52</v>
      </c>
      <c r="T5" s="4" t="s">
        <v>53</v>
      </c>
      <c r="U5" s="5" t="str">
        <f>IF(AND(S5="Preventivo",T5="Automático"),"50%",IF(AND(S5="Preventivo",T5="Manual"),"40%",IF(AND(S5="Detectivo",T5="Automático"),"40%",IF(AND(S5="Detectivo",T5="Manual"),"30%",IF(AND(S5="Correctivo",T5="Automático"),"35%",IF(AND(S5="Correctivo",T5="Manual"),"25%",""))))))</f>
        <v>40%</v>
      </c>
      <c r="V5" s="4" t="s">
        <v>54</v>
      </c>
      <c r="W5" s="4" t="s">
        <v>55</v>
      </c>
      <c r="X5" s="4" t="s">
        <v>56</v>
      </c>
      <c r="Y5" s="6">
        <f>IFERROR(IF(R5="Probabilidad",(J5-(+J5*U5)),IF(R5="Impacto",J5,"")),"")</f>
        <v>0.24</v>
      </c>
      <c r="Z5" s="7" t="str">
        <f>IFERROR(IF(Y5="","",IF(Y5&lt;=0.2,"Muy Baja",IF(Y5&lt;=0.4,"Baja",IF(Y5&lt;=0.6,"Media",IF(Y5&lt;=0.8,"Alta","Muy Alta"))))),"")</f>
        <v>Baja</v>
      </c>
      <c r="AA5" s="5">
        <f>+Y5</f>
        <v>0.24</v>
      </c>
      <c r="AB5" s="7" t="str">
        <f>IFERROR(IF(AC5="","",IF(AC5&lt;=0.2,"Leve",IF(AC5&lt;=0.4,"Menor",IF(AC5&lt;=0.6,"Moderado",IF(AC5&lt;=0.8,"Mayor","Catastrófico"))))),"")</f>
        <v>Moderado</v>
      </c>
      <c r="AC5" s="5">
        <f>IFERROR(IF(R5="Impacto",(N5-(+N5*U5)),IF(R5="Probabilidad",N5,"")),"")</f>
        <v>0.6</v>
      </c>
      <c r="AD5" s="8" t="str">
        <f>IFERROR(IF(OR(AND(Z5="Muy Baja",AB5="Leve"),AND(Z5="Muy Baja",AB5="Menor"),AND(Z5="Baja",AB5="Leve")),"Bajo",IF(OR(AND(Z5="Muy baja",AB5="Moderado"),AND(Z5="Baja",AB5="Menor"),AND(Z5="Baja",AB5="Moderado"),AND(Z5="Media",AB5="Leve"),AND(Z5="Media",AB5="Menor"),AND(Z5="Media",AB5="Moderado"),AND(Z5="Alta",AB5="Leve"),AND(Z5="Alta",AB5="Menor")),"Moderado",IF(OR(AND(Z5="Muy Baja",AB5="Mayor"),AND(Z5="Baja",AB5="Mayor"),AND(Z5="Media",AB5="Mayor"),AND(Z5="Alta",AB5="Moderado"),AND(Z5="Alta",AB5="Mayor"),AND(Z5="Muy Alta",AB5="Leve"),AND(Z5="Muy Alta",AB5="Menor"),AND(Z5="Muy Alta",AB5="Moderado"),AND(Z5="Muy Alta",AB5="Mayor")),"Alto",IF(OR(AND(Z5="Muy Baja",AB5="Catastrófico"),AND(Z5="Baja",AB5="Catastrófico"),AND(Z5="Media",AB5="Catastrófico"),AND(Z5="Alta",AB5="Catastrófico"),AND(Z5="Muy Alta",AB5="Catastrófico")),"Extremo","")))),"")</f>
        <v>Moderado</v>
      </c>
      <c r="AE5" s="4" t="s">
        <v>57</v>
      </c>
      <c r="AF5" s="33" t="s">
        <v>301</v>
      </c>
      <c r="AG5" s="32"/>
      <c r="AH5" s="32" t="s">
        <v>58</v>
      </c>
      <c r="AI5" s="9">
        <v>44927</v>
      </c>
      <c r="AJ5" s="9">
        <v>45291</v>
      </c>
      <c r="AK5" s="10" t="s">
        <v>59</v>
      </c>
      <c r="AL5" s="35" t="s">
        <v>93</v>
      </c>
      <c r="AM5" s="11">
        <v>1</v>
      </c>
      <c r="AN5" s="12" t="s">
        <v>302</v>
      </c>
      <c r="AO5" s="13" t="s">
        <v>365</v>
      </c>
      <c r="AP5" s="236">
        <v>0.66</v>
      </c>
      <c r="AQ5" s="202" t="s">
        <v>383</v>
      </c>
      <c r="AR5" s="206" t="s">
        <v>384</v>
      </c>
    </row>
    <row r="6" spans="1:44" ht="185.25" x14ac:dyDescent="0.2">
      <c r="A6" s="374"/>
      <c r="B6" s="43">
        <v>2</v>
      </c>
      <c r="C6" s="44" t="s">
        <v>45</v>
      </c>
      <c r="D6" s="45" t="s">
        <v>60</v>
      </c>
      <c r="E6" s="45" t="s">
        <v>61</v>
      </c>
      <c r="F6" s="46" t="s">
        <v>363</v>
      </c>
      <c r="G6" s="45" t="s">
        <v>49</v>
      </c>
      <c r="H6" s="47">
        <v>12</v>
      </c>
      <c r="I6" s="48" t="str">
        <f>IF(H6&lt;=0,"",IF(H6&lt;=2,"Muy Baja",IF(H6&lt;=24,"Baja",IF(H6&lt;=500,"Media",IF(H6&lt;=5000,"Alta","Muy Alta")))))</f>
        <v>Baja</v>
      </c>
      <c r="J6" s="49">
        <f>IF(I6="","",IF(I6="Muy Baja",0.2,IF(I6="Baja",0.4,IF(I6="Media",0.6,IF(I6="Alta",0.8,IF(I6="Muy Alta",1,))))))</f>
        <v>0.4</v>
      </c>
      <c r="K6" s="50" t="s">
        <v>50</v>
      </c>
      <c r="L6" s="51" t="str">
        <f>IF(NOT(ISERROR(MATCH(K6,'[1]Tabla Impacto'!$B$221:$B$223,0))),'[1]Tabla Impacto'!$F$223&amp;"Por favor no seleccionar los criterios de impacto(Afectación Económica o presupuestal y Pérdida Reputacional)",K6)</f>
        <v xml:space="preserve">     El riesgo afecta la imagen de la entidad con algunos usuarios de relevancia frente al logro de los objetivos</v>
      </c>
      <c r="M6" s="48" t="str">
        <f>IF(OR(L6='[1]Tabla Impacto'!$C$11,L6='[1]Tabla Impacto'!$D$11),"Leve",IF(OR(L6='[1]Tabla Impacto'!$C$12,L6='[1]Tabla Impacto'!$D$12),"Menor",IF(OR(L6='[1]Tabla Impacto'!$C$13,L6='[1]Tabla Impacto'!$D$13),"Moderado",IF(OR(L6='[1]Tabla Impacto'!$C$14,L6='[1]Tabla Impacto'!$D$14),"Mayor",IF(OR(L6='[1]Tabla Impacto'!$C$15,L6='[1]Tabla Impacto'!$D$15),"Catastrófico","")))))</f>
        <v>Moderado</v>
      </c>
      <c r="N6" s="49">
        <f>IF(M6="","",IF(M6="Leve",0.2,IF(M6="Menor",0.4,IF(M6="Moderado",0.6,IF(M6="Mayor",0.8,IF(M6="Catastrófico",1,))))))</f>
        <v>0.6</v>
      </c>
      <c r="O6" s="52" t="str">
        <f>IF(OR(AND(I6="Muy Baja",M6="Leve"),AND(I6="Muy Baja",M6="Menor"),AND(I6="Baja",M6="Leve")),"Bajo",IF(OR(AND(I6="Muy baja",M6="Moderado"),AND(I6="Baja",M6="Menor"),AND(I6="Baja",M6="Moderado"),AND(I6="Media",M6="Leve"),AND(I6="Media",M6="Menor"),AND(I6="Media",M6="Moderado"),AND(I6="Alta",M6="Leve"),AND(I6="Alta",M6="Menor")),"Moderado",IF(OR(AND(I6="Muy Baja",M6="Mayor"),AND(I6="Baja",M6="Mayor"),AND(I6="Media",M6="Mayor"),AND(I6="Alta",M6="Moderado"),AND(I6="Alta",M6="Mayor"),AND(I6="Muy Alta",M6="Leve"),AND(I6="Muy Alta",M6="Menor"),AND(I6="Muy Alta",M6="Moderado"),AND(I6="Muy Alta",M6="Mayor")),"Alto",IF(OR(AND(I6="Muy Baja",M6="Catastrófico"),AND(I6="Baja",M6="Catastrófico"),AND(I6="Media",M6="Catastrófico"),AND(I6="Alta",M6="Catastrófico"),AND(I6="Muy Alta",M6="Catastrófico")),"Extremo",""))))</f>
        <v>Moderado</v>
      </c>
      <c r="P6" s="43">
        <v>1</v>
      </c>
      <c r="Q6" s="45" t="s">
        <v>62</v>
      </c>
      <c r="R6" s="53" t="str">
        <f t="shared" si="0"/>
        <v>Probabilidad</v>
      </c>
      <c r="S6" s="14" t="s">
        <v>63</v>
      </c>
      <c r="T6" s="14" t="s">
        <v>64</v>
      </c>
      <c r="U6" s="15" t="str">
        <f>IF(AND(S6="Preventivo",T6="Automático"),"50%",IF(AND(S6="Preventivo",T6="Manual"),"40%",IF(AND(S6="Detectivo",T6="Automático"),"40%",IF(AND(S6="Detectivo",T6="Manual"),"30%",IF(AND(S6="Correctivo",T6="Automático"),"35%",IF(AND(S6="Correctivo",T6="Manual"),"25%",""))))))</f>
        <v>40%</v>
      </c>
      <c r="V6" s="14" t="s">
        <v>54</v>
      </c>
      <c r="W6" s="14" t="s">
        <v>55</v>
      </c>
      <c r="X6" s="14" t="s">
        <v>56</v>
      </c>
      <c r="Y6" s="182">
        <f>IFERROR(IF(R6="Probabilidad",(J6-(+J6*U6)),IF(R6="Impacto",J6,"")),"")</f>
        <v>0.24</v>
      </c>
      <c r="Z6" s="17" t="str">
        <f>IFERROR(IF(Y6="","",IF(Y6&lt;=0.2,"Muy Baja",IF(Y6&lt;=0.4,"Baja",IF(Y6&lt;=0.6,"Media",IF(Y6&lt;=0.8,"Alta","Muy Alta"))))),"")</f>
        <v>Baja</v>
      </c>
      <c r="AA6" s="15">
        <f>+Y6</f>
        <v>0.24</v>
      </c>
      <c r="AB6" s="17" t="str">
        <f>IFERROR(IF(AC6="","",IF(AC6&lt;=0.2,"Leve",IF(AC6&lt;=0.4,"Menor",IF(AC6&lt;=0.6,"Moderado",IF(AC6&lt;=0.8,"Mayor","Catastrófico"))))),"")</f>
        <v>Moderado</v>
      </c>
      <c r="AC6" s="15">
        <f>IFERROR(IF(R6="Impacto",(N6-(+N6*U6)),IF(R6="Probabilidad",N6,"")),"")</f>
        <v>0.6</v>
      </c>
      <c r="AD6" s="18" t="str">
        <f>IFERROR(IF(OR(AND(Z6="Muy Baja",AB6="Leve"),AND(Z6="Muy Baja",AB6="Menor"),AND(Z6="Baja",AB6="Leve")),"Bajo",IF(OR(AND(Z6="Muy baja",AB6="Moderado"),AND(Z6="Baja",AB6="Menor"),AND(Z6="Baja",AB6="Moderado"),AND(Z6="Media",AB6="Leve"),AND(Z6="Media",AB6="Menor"),AND(Z6="Media",AB6="Moderado"),AND(Z6="Alta",AB6="Leve"),AND(Z6="Alta",AB6="Menor")),"Moderado",IF(OR(AND(Z6="Muy Baja",AB6="Mayor"),AND(Z6="Baja",AB6="Mayor"),AND(Z6="Media",AB6="Mayor"),AND(Z6="Alta",AB6="Moderado"),AND(Z6="Alta",AB6="Mayor"),AND(Z6="Muy Alta",AB6="Leve"),AND(Z6="Muy Alta",AB6="Menor"),AND(Z6="Muy Alta",AB6="Moderado"),AND(Z6="Muy Alta",AB6="Mayor")),"Alto",IF(OR(AND(Z6="Muy Baja",AB6="Catastrófico"),AND(Z6="Baja",AB6="Catastrófico"),AND(Z6="Media",AB6="Catastrófico"),AND(Z6="Alta",AB6="Catastrófico"),AND(Z6="Muy Alta",AB6="Catastrófico")),"Extremo","")))),"")</f>
        <v>Moderado</v>
      </c>
      <c r="AE6" s="14" t="s">
        <v>65</v>
      </c>
      <c r="AF6" s="45" t="s">
        <v>307</v>
      </c>
      <c r="AG6" s="44"/>
      <c r="AH6" s="44" t="s">
        <v>58</v>
      </c>
      <c r="AI6" s="19">
        <v>44927</v>
      </c>
      <c r="AJ6" s="19">
        <v>45291</v>
      </c>
      <c r="AK6" s="45" t="s">
        <v>66</v>
      </c>
      <c r="AL6" s="47" t="s">
        <v>93</v>
      </c>
      <c r="AM6" s="20" t="s">
        <v>304</v>
      </c>
      <c r="AN6" s="21" t="s">
        <v>305</v>
      </c>
      <c r="AO6" s="22" t="s">
        <v>304</v>
      </c>
      <c r="AP6" s="237">
        <v>0</v>
      </c>
      <c r="AQ6" s="223" t="s">
        <v>385</v>
      </c>
      <c r="AR6" s="206" t="s">
        <v>402</v>
      </c>
    </row>
    <row r="7" spans="1:44" ht="214.5" customHeight="1" thickBot="1" x14ac:dyDescent="0.25">
      <c r="A7" s="375"/>
      <c r="B7" s="58">
        <v>3</v>
      </c>
      <c r="C7" s="59" t="s">
        <v>69</v>
      </c>
      <c r="D7" s="60" t="s">
        <v>70</v>
      </c>
      <c r="E7" s="60" t="s">
        <v>70</v>
      </c>
      <c r="F7" s="61" t="s">
        <v>364</v>
      </c>
      <c r="G7" s="60" t="s">
        <v>49</v>
      </c>
      <c r="H7" s="62">
        <v>12</v>
      </c>
      <c r="I7" s="63" t="str">
        <f>IF(H7&lt;=0,"",IF(H7&lt;=2,"Muy Baja",IF(H7&lt;=24,"Baja",IF(H7&lt;=500,"Media",IF(H7&lt;=5000,"Alta","Muy Alta")))))</f>
        <v>Baja</v>
      </c>
      <c r="J7" s="64">
        <f>IF(I7="","",IF(I7="Muy Baja",0.2,IF(I7="Baja",0.4,IF(I7="Media",0.6,IF(I7="Alta",0.8,IF(I7="Muy Alta",1,))))))</f>
        <v>0.4</v>
      </c>
      <c r="K7" s="65" t="s">
        <v>50</v>
      </c>
      <c r="L7" s="66" t="str">
        <f>IF(NOT(ISERROR(MATCH(K7,'[1]Tabla Impacto'!$B$221:$B$223,0))),'[1]Tabla Impacto'!$F$223&amp;"Por favor no seleccionar los criterios de impacto(Afectación Económica o presupuestal y Pérdida Reputacional)",K7)</f>
        <v xml:space="preserve">     El riesgo afecta la imagen de la entidad con algunos usuarios de relevancia frente al logro de los objetivos</v>
      </c>
      <c r="M7" s="63" t="str">
        <f>IF(OR(L7='[1]Tabla Impacto'!$C$11,L7='[1]Tabla Impacto'!$D$11),"Leve",IF(OR(L7='[1]Tabla Impacto'!$C$12,L7='[1]Tabla Impacto'!$D$12),"Menor",IF(OR(L7='[1]Tabla Impacto'!$C$13,L7='[1]Tabla Impacto'!$D$13),"Moderado",IF(OR(L7='[1]Tabla Impacto'!$C$14,L7='[1]Tabla Impacto'!$D$14),"Mayor",IF(OR(L7='[1]Tabla Impacto'!$C$15,L7='[1]Tabla Impacto'!$D$15),"Catastrófico","")))))</f>
        <v>Moderado</v>
      </c>
      <c r="N7" s="64">
        <f>IF(M7="","",IF(M7="Leve",0.2,IF(M7="Menor",0.4,IF(M7="Moderado",0.6,IF(M7="Mayor",0.8,IF(M7="Catastrófico",1,))))))</f>
        <v>0.6</v>
      </c>
      <c r="O7" s="67" t="str">
        <f>IF(OR(AND(I7="Muy Baja",M7="Leve"),AND(I7="Muy Baja",M7="Menor"),AND(I7="Baja",M7="Leve")),"Bajo",IF(OR(AND(I7="Muy baja",M7="Moderado"),AND(I7="Baja",M7="Menor"),AND(I7="Baja",M7="Moderado"),AND(I7="Media",M7="Leve"),AND(I7="Media",M7="Menor"),AND(I7="Media",M7="Moderado"),AND(I7="Alta",M7="Leve"),AND(I7="Alta",M7="Menor")),"Moderado",IF(OR(AND(I7="Muy Baja",M7="Mayor"),AND(I7="Baja",M7="Mayor"),AND(I7="Media",M7="Mayor"),AND(I7="Alta",M7="Moderado"),AND(I7="Alta",M7="Mayor"),AND(I7="Muy Alta",M7="Leve"),AND(I7="Muy Alta",M7="Menor"),AND(I7="Muy Alta",M7="Moderado"),AND(I7="Muy Alta",M7="Mayor")),"Alto",IF(OR(AND(I7="Muy Baja",M7="Catastrófico"),AND(I7="Baja",M7="Catastrófico"),AND(I7="Media",M7="Catastrófico"),AND(I7="Alta",M7="Catastrófico"),AND(I7="Muy Alta",M7="Catastrófico")),"Extremo",""))))</f>
        <v>Moderado</v>
      </c>
      <c r="P7" s="58">
        <v>1</v>
      </c>
      <c r="Q7" s="60" t="s">
        <v>67</v>
      </c>
      <c r="R7" s="69" t="str">
        <f t="shared" si="0"/>
        <v>Probabilidad</v>
      </c>
      <c r="S7" s="23" t="s">
        <v>52</v>
      </c>
      <c r="T7" s="23" t="s">
        <v>53</v>
      </c>
      <c r="U7" s="24" t="str">
        <f>IF(AND(S7="Preventivo",T7="Automático"),"50%",IF(AND(S7="Preventivo",T7="Manual"),"40%",IF(AND(S7="Detectivo",T7="Automático"),"40%",IF(AND(S7="Detectivo",T7="Manual"),"30%",IF(AND(S7="Correctivo",T7="Automático"),"35%",IF(AND(S7="Correctivo",T7="Manual"),"25%",""))))))</f>
        <v>40%</v>
      </c>
      <c r="V7" s="23" t="s">
        <v>54</v>
      </c>
      <c r="W7" s="23" t="s">
        <v>55</v>
      </c>
      <c r="X7" s="23" t="s">
        <v>56</v>
      </c>
      <c r="Y7" s="183">
        <f>IFERROR(IF(R7="Probabilidad",(J7-(+J7*U7)),IF(R7="Impacto",J7,"")),"")</f>
        <v>0.24</v>
      </c>
      <c r="Z7" s="25" t="str">
        <f>IFERROR(IF(Y7="","",IF(Y7&lt;=0.2,"Muy Baja",IF(Y7&lt;=0.4,"Baja",IF(Y7&lt;=0.6,"Media",IF(Y7&lt;=0.8,"Alta","Muy Alta"))))),"")</f>
        <v>Baja</v>
      </c>
      <c r="AA7" s="24">
        <f>+Y7</f>
        <v>0.24</v>
      </c>
      <c r="AB7" s="25" t="str">
        <f>IFERROR(IF(AC7="","",IF(AC7&lt;=0.2,"Leve",IF(AC7&lt;=0.4,"Menor",IF(AC7&lt;=0.6,"Moderado",IF(AC7&lt;=0.8,"Mayor","Catastrófico"))))),"")</f>
        <v>Moderado</v>
      </c>
      <c r="AC7" s="24">
        <f>IFERROR(IF(R7="Impacto",(N7-(+N7*U7)),IF(R7="Probabilidad",N7,"")),"")</f>
        <v>0.6</v>
      </c>
      <c r="AD7" s="26" t="str">
        <f>IFERROR(IF(OR(AND(Z7="Muy Baja",AB7="Leve"),AND(Z7="Muy Baja",AB7="Menor"),AND(Z7="Baja",AB7="Leve")),"Bajo",IF(OR(AND(Z7="Muy baja",AB7="Moderado"),AND(Z7="Baja",AB7="Menor"),AND(Z7="Baja",AB7="Moderado"),AND(Z7="Media",AB7="Leve"),AND(Z7="Media",AB7="Menor"),AND(Z7="Media",AB7="Moderado"),AND(Z7="Alta",AB7="Leve"),AND(Z7="Alta",AB7="Menor")),"Moderado",IF(OR(AND(Z7="Muy Baja",AB7="Mayor"),AND(Z7="Baja",AB7="Mayor"),AND(Z7="Media",AB7="Mayor"),AND(Z7="Alta",AB7="Moderado"),AND(Z7="Alta",AB7="Mayor"),AND(Z7="Muy Alta",AB7="Leve"),AND(Z7="Muy Alta",AB7="Menor"),AND(Z7="Muy Alta",AB7="Moderado"),AND(Z7="Muy Alta",AB7="Mayor")),"Alto",IF(OR(AND(Z7="Muy Baja",AB7="Catastrófico"),AND(Z7="Baja",AB7="Catastrófico"),AND(Z7="Media",AB7="Catastrófico"),AND(Z7="Alta",AB7="Catastrófico"),AND(Z7="Muy Alta",AB7="Catastrófico")),"Extremo","")))),"")</f>
        <v>Moderado</v>
      </c>
      <c r="AE7" s="23" t="s">
        <v>68</v>
      </c>
      <c r="AF7" s="60" t="s">
        <v>306</v>
      </c>
      <c r="AG7" s="59"/>
      <c r="AH7" s="59" t="s">
        <v>58</v>
      </c>
      <c r="AI7" s="27">
        <v>44927</v>
      </c>
      <c r="AJ7" s="27">
        <v>45291</v>
      </c>
      <c r="AK7" s="60" t="s">
        <v>66</v>
      </c>
      <c r="AL7" s="62" t="s">
        <v>93</v>
      </c>
      <c r="AM7" s="20" t="s">
        <v>304</v>
      </c>
      <c r="AN7" s="29" t="s">
        <v>305</v>
      </c>
      <c r="AO7" s="30" t="s">
        <v>304</v>
      </c>
      <c r="AP7" s="237">
        <v>0.5</v>
      </c>
      <c r="AQ7" s="214" t="s">
        <v>386</v>
      </c>
      <c r="AR7" s="214" t="s">
        <v>427</v>
      </c>
    </row>
    <row r="8" spans="1:44" ht="144.75" customHeight="1" x14ac:dyDescent="0.2">
      <c r="A8" s="373" t="s">
        <v>83</v>
      </c>
      <c r="B8" s="366">
        <v>2</v>
      </c>
      <c r="C8" s="369" t="s">
        <v>45</v>
      </c>
      <c r="D8" s="318" t="s">
        <v>72</v>
      </c>
      <c r="E8" s="318" t="s">
        <v>73</v>
      </c>
      <c r="F8" s="370" t="s">
        <v>74</v>
      </c>
      <c r="G8" s="318" t="s">
        <v>49</v>
      </c>
      <c r="H8" s="371">
        <v>4</v>
      </c>
      <c r="I8" s="320" t="str">
        <f>IF(H8&lt;=0,"",IF(H8&lt;=2,"Muy Baja",IF(H8&lt;=24,"Baja",IF(H8&lt;=500,"Media",IF(H8&lt;=5000,"Alta","Muy Alta")))))</f>
        <v>Baja</v>
      </c>
      <c r="J8" s="322">
        <f>IF(I8="","",IF(I8="Muy Baja",0.2,IF(I8="Baja",0.4,IF(I8="Media",0.6,IF(I8="Alta",0.8,IF(I8="Muy Alta",1,))))))</f>
        <v>0.4</v>
      </c>
      <c r="K8" s="323" t="s">
        <v>50</v>
      </c>
      <c r="L8" s="325" t="str">
        <f>IF(NOT(ISERROR(MATCH(K8,'[2]Tabla Impacto'!$B$221:$B$223,0))),'[2]Tabla Impacto'!$F$223&amp;"Por favor no seleccionar los criterios de impacto(Afectación Económica o presupuestal y Pérdida Reputacional)",K8)</f>
        <v xml:space="preserve">     El riesgo afecta la imagen de la entidad con algunos usuarios de relevancia frente al logro de los objetivos</v>
      </c>
      <c r="M8" s="320" t="str">
        <f>IF(OR(L8='[2]Tabla Impacto'!$C$11,L8='[2]Tabla Impacto'!$D$11),"Leve",IF(OR(L8='[2]Tabla Impacto'!$C$12,L8='[2]Tabla Impacto'!$D$12),"Menor",IF(OR(L8='[2]Tabla Impacto'!$C$13,L8='[2]Tabla Impacto'!$D$13),"Moderado",IF(OR(L8='[2]Tabla Impacto'!$C$14,L8='[2]Tabla Impacto'!$D$14),"Mayor",IF(OR(L8='[2]Tabla Impacto'!$C$15,L8='[2]Tabla Impacto'!$D$15),"Catastrófico","")))))</f>
        <v>Moderado</v>
      </c>
      <c r="N8" s="322">
        <f>IF(M8="","",IF(M8="Leve",0.2,IF(M8="Menor",0.4,IF(M8="Moderado",0.6,IF(M8="Mayor",0.8,IF(M8="Catastrófico",1,))))))</f>
        <v>0.6</v>
      </c>
      <c r="O8" s="327" t="str">
        <f>IF(OR(AND(I8="Muy Baja",M8="Leve"),AND(I8="Muy Baja",M8="Menor"),AND(I8="Baja",M8="Leve")),"Bajo",IF(OR(AND(I8="Muy baja",M8="Moderado"),AND(I8="Baja",M8="Menor"),AND(I8="Baja",M8="Moderado"),AND(I8="Media",M8="Leve"),AND(I8="Media",M8="Menor"),AND(I8="Media",M8="Moderado"),AND(I8="Alta",M8="Leve"),AND(I8="Alta",M8="Menor")),"Moderado",IF(OR(AND(I8="Muy Baja",M8="Mayor"),AND(I8="Baja",M8="Mayor"),AND(I8="Media",M8="Mayor"),AND(I8="Alta",M8="Moderado"),AND(I8="Alta",M8="Mayor"),AND(I8="Muy Alta",M8="Leve"),AND(I8="Muy Alta",M8="Menor"),AND(I8="Muy Alta",M8="Moderado"),AND(I8="Muy Alta",M8="Mayor")),"Alto",IF(OR(AND(I8="Muy Baja",M8="Catastrófico"),AND(I8="Baja",M8="Catastrófico"),AND(I8="Media",M8="Catastrófico"),AND(I8="Alta",M8="Catastrófico"),AND(I8="Muy Alta",M8="Catastrófico")),"Extremo",""))))</f>
        <v>Moderado</v>
      </c>
      <c r="P8" s="31">
        <v>1</v>
      </c>
      <c r="Q8" s="33" t="s">
        <v>75</v>
      </c>
      <c r="R8" s="3" t="str">
        <f t="shared" si="0"/>
        <v>Probabilidad</v>
      </c>
      <c r="S8" s="4" t="s">
        <v>52</v>
      </c>
      <c r="T8" s="4" t="s">
        <v>53</v>
      </c>
      <c r="U8" s="5" t="str">
        <f>IF(AND(S8="Preventivo",T8="Automático"),"50%",IF(AND(S8="Preventivo",T8="Manual"),"40%",IF(AND(S8="Detectivo",T8="Automático"),"40%",IF(AND(S8="Detectivo",T8="Manual"),"30%",IF(AND(S8="Correctivo",T8="Automático"),"35%",IF(AND(S8="Correctivo",T8="Manual"),"25%",""))))))</f>
        <v>40%</v>
      </c>
      <c r="V8" s="4" t="s">
        <v>54</v>
      </c>
      <c r="W8" s="4" t="s">
        <v>55</v>
      </c>
      <c r="X8" s="4" t="s">
        <v>56</v>
      </c>
      <c r="Y8" s="6">
        <f>IFERROR(IF(R8="Probabilidad",(J8-(+J8*U8)),IF(R8="Impacto",J8,"")),"")</f>
        <v>0.24</v>
      </c>
      <c r="Z8" s="7" t="str">
        <f>IFERROR(IF(Y8="","",IF(Y8&lt;=0.2,"Muy Baja",IF(Y8&lt;=0.4,"Baja",IF(Y8&lt;=0.6,"Media",IF(Y8&lt;=0.8,"Alta","Muy Alta"))))),"")</f>
        <v>Baja</v>
      </c>
      <c r="AA8" s="5">
        <f>+Y8</f>
        <v>0.24</v>
      </c>
      <c r="AB8" s="7" t="str">
        <f>IFERROR(IF(AC8="","",IF(AC8&lt;=0.2,"Leve",IF(AC8&lt;=0.4,"Menor",IF(AC8&lt;=0.6,"Moderado",IF(AC8&lt;=0.8,"Mayor","Catastrófico"))))),"")</f>
        <v>Moderado</v>
      </c>
      <c r="AC8" s="5">
        <f>IFERROR(IF(R8="Impacto",(N8-(+N8*U8)),IF(R8="Probabilidad",N8,"")),"")</f>
        <v>0.6</v>
      </c>
      <c r="AD8" s="8" t="str">
        <f>IFERROR(IF(OR(AND(Z8="Muy Baja",AB8="Leve"),AND(Z8="Muy Baja",AB8="Menor"),AND(Z8="Baja",AB8="Leve")),"Bajo",IF(OR(AND(Z8="Muy baja",AB8="Moderado"),AND(Z8="Baja",AB8="Menor"),AND(Z8="Baja",AB8="Moderado"),AND(Z8="Media",AB8="Leve"),AND(Z8="Media",AB8="Menor"),AND(Z8="Media",AB8="Moderado"),AND(Z8="Alta",AB8="Leve"),AND(Z8="Alta",AB8="Menor")),"Moderado",IF(OR(AND(Z8="Muy Baja",AB8="Mayor"),AND(Z8="Baja",AB8="Mayor"),AND(Z8="Media",AB8="Mayor"),AND(Z8="Alta",AB8="Moderado"),AND(Z8="Alta",AB8="Mayor"),AND(Z8="Muy Alta",AB8="Leve"),AND(Z8="Muy Alta",AB8="Menor"),AND(Z8="Muy Alta",AB8="Moderado"),AND(Z8="Muy Alta",AB8="Mayor")),"Alto",IF(OR(AND(Z8="Muy Baja",AB8="Catastrófico"),AND(Z8="Baja",AB8="Catastrófico"),AND(Z8="Media",AB8="Catastrófico"),AND(Z8="Alta",AB8="Catastrófico"),AND(Z8="Muy Alta",AB8="Catastrófico")),"Extremo","")))),"")</f>
        <v>Moderado</v>
      </c>
      <c r="AE8" s="4" t="s">
        <v>57</v>
      </c>
      <c r="AF8" s="33" t="s">
        <v>76</v>
      </c>
      <c r="AG8" s="32" t="s">
        <v>77</v>
      </c>
      <c r="AH8" s="32" t="s">
        <v>78</v>
      </c>
      <c r="AI8" s="9" t="s">
        <v>308</v>
      </c>
      <c r="AJ8" s="9">
        <v>45199</v>
      </c>
      <c r="AK8" s="32"/>
      <c r="AL8" s="192" t="s">
        <v>93</v>
      </c>
      <c r="AM8" s="41">
        <v>0</v>
      </c>
      <c r="AN8" s="12" t="s">
        <v>309</v>
      </c>
      <c r="AO8" s="42" t="s">
        <v>360</v>
      </c>
      <c r="AP8" s="238">
        <v>0</v>
      </c>
      <c r="AQ8" s="228" t="s">
        <v>403</v>
      </c>
      <c r="AR8" s="229" t="s">
        <v>404</v>
      </c>
    </row>
    <row r="9" spans="1:44" ht="133.5" customHeight="1" x14ac:dyDescent="0.2">
      <c r="A9" s="374"/>
      <c r="B9" s="362"/>
      <c r="C9" s="328"/>
      <c r="D9" s="376"/>
      <c r="E9" s="319"/>
      <c r="F9" s="357"/>
      <c r="G9" s="319"/>
      <c r="H9" s="368"/>
      <c r="I9" s="321"/>
      <c r="J9" s="314"/>
      <c r="K9" s="324"/>
      <c r="L9" s="326">
        <f ca="1">IF(NOT(ISERROR(MATCH(K9,_xlfn.ANCHORARRAY(F14),0))),#REF!&amp;"Por favor no seleccionar los criterios de impacto",K9)</f>
        <v>0</v>
      </c>
      <c r="M9" s="321"/>
      <c r="N9" s="314"/>
      <c r="O9" s="316"/>
      <c r="P9" s="43">
        <v>2</v>
      </c>
      <c r="Q9" s="45" t="s">
        <v>80</v>
      </c>
      <c r="R9" s="53" t="str">
        <f t="shared" si="0"/>
        <v>Probabilidad</v>
      </c>
      <c r="S9" s="14" t="s">
        <v>52</v>
      </c>
      <c r="T9" s="14" t="s">
        <v>53</v>
      </c>
      <c r="U9" s="15" t="str">
        <f t="shared" ref="U9:U10" si="1">IF(AND(S9="Preventivo",T9="Automático"),"50%",IF(AND(S9="Preventivo",T9="Manual"),"40%",IF(AND(S9="Detectivo",T9="Automático"),"40%",IF(AND(S9="Detectivo",T9="Manual"),"30%",IF(AND(S9="Correctivo",T9="Automático"),"35%",IF(AND(S9="Correctivo",T9="Manual"),"25%",""))))))</f>
        <v>40%</v>
      </c>
      <c r="V9" s="14" t="s">
        <v>54</v>
      </c>
      <c r="W9" s="14" t="s">
        <v>55</v>
      </c>
      <c r="X9" s="14" t="s">
        <v>56</v>
      </c>
      <c r="Y9" s="182">
        <f>IFERROR(IF(AND(R8="Probabilidad",R9="Probabilidad"),(AA8-(+AA8*U9)),IF(R9="Probabilidad",(J8-(+J8*U9)),IF(R9="Impacto",AA8,""))),"")</f>
        <v>0.14399999999999999</v>
      </c>
      <c r="Z9" s="17" t="str">
        <f t="shared" ref="Z9:Z10" si="2">IFERROR(IF(Y9="","",IF(Y9&lt;=0.2,"Muy Baja",IF(Y9&lt;=0.4,"Baja",IF(Y9&lt;=0.6,"Media",IF(Y9&lt;=0.8,"Alta","Muy Alta"))))),"")</f>
        <v>Muy Baja</v>
      </c>
      <c r="AA9" s="15">
        <f t="shared" ref="AA9" si="3">+Y9</f>
        <v>0.14399999999999999</v>
      </c>
      <c r="AB9" s="17" t="str">
        <f t="shared" ref="AB9:AB10" si="4">IFERROR(IF(AC9="","",IF(AC9&lt;=0.2,"Leve",IF(AC9&lt;=0.4,"Menor",IF(AC9&lt;=0.6,"Moderado",IF(AC9&lt;=0.8,"Mayor","Catastrófico"))))),"")</f>
        <v>Moderado</v>
      </c>
      <c r="AC9" s="15">
        <f>IFERROR(IF(AND(R8="Impacto",R9="Impacto"),(AC8-(+AC8*U9)),IF(R9="Impacto",(N8-(+N8*U9)),IF(R9="Probabilidad",AC8,""))),"")</f>
        <v>0.6</v>
      </c>
      <c r="AD9" s="18" t="str">
        <f t="shared" ref="AD9:AD10" si="5">IFERROR(IF(OR(AND(Z9="Muy Baja",AB9="Leve"),AND(Z9="Muy Baja",AB9="Menor"),AND(Z9="Baja",AB9="Leve")),"Bajo",IF(OR(AND(Z9="Muy baja",AB9="Moderado"),AND(Z9="Baja",AB9="Menor"),AND(Z9="Baja",AB9="Moderado"),AND(Z9="Media",AB9="Leve"),AND(Z9="Media",AB9="Menor"),AND(Z9="Media",AB9="Moderado"),AND(Z9="Alta",AB9="Leve"),AND(Z9="Alta",AB9="Menor")),"Moderado",IF(OR(AND(Z9="Muy Baja",AB9="Mayor"),AND(Z9="Baja",AB9="Mayor"),AND(Z9="Media",AB9="Mayor"),AND(Z9="Alta",AB9="Moderado"),AND(Z9="Alta",AB9="Mayor"),AND(Z9="Muy Alta",AB9="Leve"),AND(Z9="Muy Alta",AB9="Menor"),AND(Z9="Muy Alta",AB9="Moderado"),AND(Z9="Muy Alta",AB9="Mayor")),"Alto",IF(OR(AND(Z9="Muy Baja",AB9="Catastrófico"),AND(Z9="Baja",AB9="Catastrófico"),AND(Z9="Media",AB9="Catastrófico"),AND(Z9="Alta",AB9="Catastrófico"),AND(Z9="Muy Alta",AB9="Catastrófico")),"Extremo","")))),"")</f>
        <v>Moderado</v>
      </c>
      <c r="AE9" s="14" t="s">
        <v>65</v>
      </c>
      <c r="AF9" s="45" t="s">
        <v>80</v>
      </c>
      <c r="AG9" s="44" t="s">
        <v>77</v>
      </c>
      <c r="AH9" s="44" t="s">
        <v>78</v>
      </c>
      <c r="AI9" s="19" t="s">
        <v>79</v>
      </c>
      <c r="AJ9" s="54" t="s">
        <v>81</v>
      </c>
      <c r="AK9" s="44"/>
      <c r="AL9" s="47" t="s">
        <v>93</v>
      </c>
      <c r="AM9" s="55">
        <v>0</v>
      </c>
      <c r="AN9" s="56" t="s">
        <v>310</v>
      </c>
      <c r="AO9" s="57" t="s">
        <v>311</v>
      </c>
      <c r="AP9" s="239">
        <v>1</v>
      </c>
      <c r="AQ9" s="207" t="s">
        <v>388</v>
      </c>
      <c r="AR9" s="224" t="s">
        <v>387</v>
      </c>
    </row>
    <row r="10" spans="1:44" ht="243" thickBot="1" x14ac:dyDescent="0.25">
      <c r="A10" s="375"/>
      <c r="B10" s="363"/>
      <c r="C10" s="364"/>
      <c r="D10" s="377"/>
      <c r="E10" s="356"/>
      <c r="F10" s="358"/>
      <c r="G10" s="356"/>
      <c r="H10" s="372"/>
      <c r="I10" s="367"/>
      <c r="J10" s="315"/>
      <c r="K10" s="329"/>
      <c r="L10" s="330">
        <f ca="1">IF(NOT(ISERROR(MATCH(K10,_xlfn.ANCHORARRAY(F15),0))),#REF!&amp;"Por favor no seleccionar los criterios de impacto",K10)</f>
        <v>0</v>
      </c>
      <c r="M10" s="367"/>
      <c r="N10" s="315"/>
      <c r="O10" s="317"/>
      <c r="P10" s="58">
        <v>3</v>
      </c>
      <c r="Q10" s="68" t="s">
        <v>82</v>
      </c>
      <c r="R10" s="69" t="str">
        <f t="shared" si="0"/>
        <v>Probabilidad</v>
      </c>
      <c r="S10" s="23" t="s">
        <v>52</v>
      </c>
      <c r="T10" s="23" t="s">
        <v>53</v>
      </c>
      <c r="U10" s="24" t="str">
        <f t="shared" si="1"/>
        <v>40%</v>
      </c>
      <c r="V10" s="23" t="s">
        <v>54</v>
      </c>
      <c r="W10" s="23" t="s">
        <v>55</v>
      </c>
      <c r="X10" s="23" t="s">
        <v>56</v>
      </c>
      <c r="Y10" s="183">
        <f>IFERROR(IF(AND(R9="Probabilidad",R10="Probabilidad"),(AA9-(+AA9*U10)),IF(AND(R9="Impacto",R10="Probabilidad"),(AA8-(+AA8*U10)),IF(R10="Impacto",AA9,""))),"")</f>
        <v>8.6399999999999991E-2</v>
      </c>
      <c r="Z10" s="25" t="str">
        <f t="shared" si="2"/>
        <v>Muy Baja</v>
      </c>
      <c r="AA10" s="24">
        <f>+Y10</f>
        <v>8.6399999999999991E-2</v>
      </c>
      <c r="AB10" s="25" t="str">
        <f t="shared" si="4"/>
        <v>Moderado</v>
      </c>
      <c r="AC10" s="24">
        <f>IFERROR(IF(AND(R9="Impacto",R10="Impacto"),(AC9-(+AC9*U10)),IF(AND(R9="Probabilidad",R10="Impacto"),(AC8-(+AC8*U10)),IF(R10="Probabilidad",AC9,""))),"")</f>
        <v>0.6</v>
      </c>
      <c r="AD10" s="26" t="str">
        <f t="shared" si="5"/>
        <v>Moderado</v>
      </c>
      <c r="AE10" s="23" t="s">
        <v>65</v>
      </c>
      <c r="AF10" s="60" t="s">
        <v>82</v>
      </c>
      <c r="AG10" s="59" t="s">
        <v>77</v>
      </c>
      <c r="AH10" s="59" t="s">
        <v>78</v>
      </c>
      <c r="AI10" s="27" t="s">
        <v>79</v>
      </c>
      <c r="AJ10" s="27">
        <v>45229</v>
      </c>
      <c r="AK10" s="59"/>
      <c r="AL10" s="62" t="s">
        <v>93</v>
      </c>
      <c r="AM10" s="70">
        <v>0</v>
      </c>
      <c r="AN10" s="29" t="s">
        <v>316</v>
      </c>
      <c r="AO10" s="71" t="s">
        <v>361</v>
      </c>
      <c r="AP10" s="240">
        <v>0</v>
      </c>
      <c r="AQ10" s="205" t="s">
        <v>316</v>
      </c>
      <c r="AR10" s="209" t="s">
        <v>366</v>
      </c>
    </row>
    <row r="11" spans="1:44" ht="159" customHeight="1" thickBot="1" x14ac:dyDescent="0.25">
      <c r="A11" s="340" t="s">
        <v>130</v>
      </c>
      <c r="B11" s="366">
        <v>1</v>
      </c>
      <c r="C11" s="369" t="s">
        <v>69</v>
      </c>
      <c r="D11" s="318" t="s">
        <v>84</v>
      </c>
      <c r="E11" s="318" t="s">
        <v>85</v>
      </c>
      <c r="F11" s="370" t="s">
        <v>86</v>
      </c>
      <c r="G11" s="318" t="s">
        <v>87</v>
      </c>
      <c r="H11" s="371">
        <v>12</v>
      </c>
      <c r="I11" s="320" t="str">
        <f>IF(H11&lt;=0,"",IF(H11&lt;=2,"Muy Baja",IF(H11&lt;=24,"Baja",IF(H11&lt;=500,"Media",IF(H11&lt;=5000,"Alta","Muy Alta")))))</f>
        <v>Baja</v>
      </c>
      <c r="J11" s="322">
        <f>IF(I11="","",IF(I11="Muy Baja",0.2,IF(I11="Baja",0.4,IF(I11="Media",0.6,IF(I11="Alta",0.8,IF(I11="Muy Alta",1,))))))</f>
        <v>0.4</v>
      </c>
      <c r="K11" s="323" t="s">
        <v>88</v>
      </c>
      <c r="L11" s="325" t="str">
        <f>IF(NOT(ISERROR(MATCH(K11,'[3]Tabla Impacto'!$B$221:$B$223,0))),'[3]Tabla Impacto'!$F$223&amp;"Por favor no seleccionar los criterios de impacto(Afectación Económica o presupuestal y Pérdida Reputacional)",K11)</f>
        <v xml:space="preserve">     El riesgo afecta la imagen de de la entidad con efecto publicitario sostenido a nivel de sector administrativo, nivel departamental o municipal</v>
      </c>
      <c r="M11" s="320" t="str">
        <f>IF(OR(L11='[3]Tabla Impacto'!$C$11,L11='[3]Tabla Impacto'!$D$11),"Leve",IF(OR(L11='[3]Tabla Impacto'!$C$12,L11='[3]Tabla Impacto'!$D$12),"Menor",IF(OR(L11='[3]Tabla Impacto'!$C$13,L11='[3]Tabla Impacto'!$D$13),"Moderado",IF(OR(L11='[3]Tabla Impacto'!$C$14,L11='[3]Tabla Impacto'!$D$14),"Mayor",IF(OR(L11='[3]Tabla Impacto'!$C$15,L11='[3]Tabla Impacto'!$D$15),"Catastrófico","")))))</f>
        <v>Mayor</v>
      </c>
      <c r="N11" s="322">
        <f>IF(M11="","",IF(M11="Leve",0.2,IF(M11="Menor",0.4,IF(M11="Moderado",0.6,IF(M11="Mayor",0.8,IF(M11="Catastrófico",1,))))))</f>
        <v>0.8</v>
      </c>
      <c r="O11" s="327" t="str">
        <f>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Alto</v>
      </c>
      <c r="P11" s="31">
        <v>1</v>
      </c>
      <c r="Q11" s="318" t="s">
        <v>89</v>
      </c>
      <c r="R11" s="3" t="str">
        <f t="shared" si="0"/>
        <v>Probabilidad</v>
      </c>
      <c r="S11" s="4" t="s">
        <v>63</v>
      </c>
      <c r="T11" s="4" t="s">
        <v>53</v>
      </c>
      <c r="U11" s="5" t="str">
        <f>IF(AND(S11="Preventivo",T11="Automático"),"50%",IF(AND(S11="Preventivo",T11="Manual"),"40%",IF(AND(S11="Detectivo",T11="Automático"),"40%",IF(AND(S11="Detectivo",T11="Manual"),"30%",IF(AND(S11="Correctivo",T11="Automático"),"35%",IF(AND(S11="Correctivo",T11="Manual"),"25%",""))))))</f>
        <v>50%</v>
      </c>
      <c r="V11" s="4" t="s">
        <v>54</v>
      </c>
      <c r="W11" s="4" t="s">
        <v>55</v>
      </c>
      <c r="X11" s="4" t="s">
        <v>56</v>
      </c>
      <c r="Y11" s="6">
        <f>IFERROR(IF(R11="Probabilidad",(J11-(+J11*U11)),IF(R11="Impacto",J11,"")),"")</f>
        <v>0.2</v>
      </c>
      <c r="Z11" s="7" t="str">
        <f>IFERROR(IF(Y11="","",IF(Y11&lt;=0.2,"Muy Baja",IF(Y11&lt;=0.4,"Baja",IF(Y11&lt;=0.6,"Media",IF(Y11&lt;=0.8,"Alta","Muy Alta"))))),"")</f>
        <v>Muy Baja</v>
      </c>
      <c r="AA11" s="5">
        <f>+Y11</f>
        <v>0.2</v>
      </c>
      <c r="AB11" s="7" t="str">
        <f>IFERROR(IF(AC11="","",IF(AC11&lt;=0.2,"Leve",IF(AC11&lt;=0.4,"Menor",IF(AC11&lt;=0.6,"Moderado",IF(AC11&lt;=0.8,"Mayor","Catastrófico"))))),"")</f>
        <v>Mayor</v>
      </c>
      <c r="AC11" s="5">
        <f>IFERROR(IF(R11="Impacto",(N11-(+N11*U11)),IF(R11="Probabilidad",N11,"")),"")</f>
        <v>0.8</v>
      </c>
      <c r="AD11" s="8" t="str">
        <f>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Alto</v>
      </c>
      <c r="AE11" s="4" t="s">
        <v>57</v>
      </c>
      <c r="AF11" s="33" t="s">
        <v>90</v>
      </c>
      <c r="AG11" s="32" t="s">
        <v>91</v>
      </c>
      <c r="AH11" s="32" t="s">
        <v>78</v>
      </c>
      <c r="AI11" s="9">
        <v>44927</v>
      </c>
      <c r="AJ11" s="9">
        <v>45291</v>
      </c>
      <c r="AK11" s="33" t="s">
        <v>92</v>
      </c>
      <c r="AL11" s="35" t="s">
        <v>93</v>
      </c>
      <c r="AM11" s="11">
        <v>1</v>
      </c>
      <c r="AN11" s="12" t="s">
        <v>312</v>
      </c>
      <c r="AO11" s="13" t="s">
        <v>303</v>
      </c>
      <c r="AP11" s="236" t="s">
        <v>389</v>
      </c>
      <c r="AQ11" s="202" t="s">
        <v>390</v>
      </c>
      <c r="AR11" s="225" t="s">
        <v>387</v>
      </c>
    </row>
    <row r="12" spans="1:44" ht="133.5" customHeight="1" thickBot="1" x14ac:dyDescent="0.25">
      <c r="A12" s="361"/>
      <c r="B12" s="362"/>
      <c r="C12" s="328"/>
      <c r="D12" s="319"/>
      <c r="E12" s="319"/>
      <c r="F12" s="357"/>
      <c r="G12" s="319"/>
      <c r="H12" s="368"/>
      <c r="I12" s="321"/>
      <c r="J12" s="314"/>
      <c r="K12" s="324"/>
      <c r="L12" s="326">
        <f ca="1">IF(NOT(ISERROR(MATCH(K12,_xlfn.ANCHORARRAY(F16),0))),J18&amp;"Por favor no seleccionar los criterios de impacto",K12)</f>
        <v>0</v>
      </c>
      <c r="M12" s="321"/>
      <c r="N12" s="314"/>
      <c r="O12" s="316"/>
      <c r="P12" s="43">
        <v>2</v>
      </c>
      <c r="Q12" s="319"/>
      <c r="R12" s="53" t="str">
        <f t="shared" si="0"/>
        <v>Probabilidad</v>
      </c>
      <c r="S12" s="14" t="s">
        <v>63</v>
      </c>
      <c r="T12" s="14" t="s">
        <v>53</v>
      </c>
      <c r="U12" s="15" t="str">
        <f t="shared" ref="U12:U13" si="6">IF(AND(S12="Preventivo",T12="Automático"),"50%",IF(AND(S12="Preventivo",T12="Manual"),"40%",IF(AND(S12="Detectivo",T12="Automático"),"40%",IF(AND(S12="Detectivo",T12="Manual"),"30%",IF(AND(S12="Correctivo",T12="Automático"),"35%",IF(AND(S12="Correctivo",T12="Manual"),"25%",""))))))</f>
        <v>50%</v>
      </c>
      <c r="V12" s="14" t="s">
        <v>54</v>
      </c>
      <c r="W12" s="14" t="s">
        <v>55</v>
      </c>
      <c r="X12" s="14" t="s">
        <v>56</v>
      </c>
      <c r="Y12" s="182">
        <f>IFERROR(IF(AND(R11="Probabilidad",R12="Probabilidad"),(AA11-(+AA11*U12)),IF(R12="Probabilidad",(J11-(+J11*U12)),IF(R12="Impacto",AA11,""))),"")</f>
        <v>0.1</v>
      </c>
      <c r="Z12" s="17" t="str">
        <f t="shared" ref="Z12:Z13" si="7">IFERROR(IF(Y12="","",IF(Y12&lt;=0.2,"Muy Baja",IF(Y12&lt;=0.4,"Baja",IF(Y12&lt;=0.6,"Media",IF(Y12&lt;=0.8,"Alta","Muy Alta"))))),"")</f>
        <v>Muy Baja</v>
      </c>
      <c r="AA12" s="15">
        <f t="shared" ref="AA12:AA13" si="8">+Y12</f>
        <v>0.1</v>
      </c>
      <c r="AB12" s="17" t="str">
        <f t="shared" ref="AB12:AB13" si="9">IFERROR(IF(AC12="","",IF(AC12&lt;=0.2,"Leve",IF(AC12&lt;=0.4,"Menor",IF(AC12&lt;=0.6,"Moderado",IF(AC12&lt;=0.8,"Mayor","Catastrófico"))))),"")</f>
        <v>Mayor</v>
      </c>
      <c r="AC12" s="15">
        <f>IFERROR(IF(AND(R11="Impacto",R12="Impacto"),(AC11-(+AC11*U12)),IF(R12="Impacto",(N11-(+N11*U12)),IF(R12="Probabilidad",AC11,""))),"")</f>
        <v>0.8</v>
      </c>
      <c r="AD12" s="18" t="str">
        <f t="shared" ref="AD12:AD13" si="10">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Alto</v>
      </c>
      <c r="AE12" s="72" t="s">
        <v>57</v>
      </c>
      <c r="AF12" s="45" t="s">
        <v>94</v>
      </c>
      <c r="AG12" s="44" t="s">
        <v>91</v>
      </c>
      <c r="AH12" s="44" t="s">
        <v>78</v>
      </c>
      <c r="AI12" s="19">
        <v>44927</v>
      </c>
      <c r="AJ12" s="19">
        <v>45291</v>
      </c>
      <c r="AK12" s="73" t="s">
        <v>362</v>
      </c>
      <c r="AL12" s="47" t="s">
        <v>93</v>
      </c>
      <c r="AM12" s="20">
        <v>1</v>
      </c>
      <c r="AN12" s="56" t="s">
        <v>314</v>
      </c>
      <c r="AO12" s="74" t="s">
        <v>303</v>
      </c>
      <c r="AP12" s="237" t="s">
        <v>389</v>
      </c>
      <c r="AQ12" s="202" t="s">
        <v>390</v>
      </c>
      <c r="AR12" s="204" t="s">
        <v>387</v>
      </c>
    </row>
    <row r="13" spans="1:44" ht="128.25" x14ac:dyDescent="0.2">
      <c r="A13" s="361"/>
      <c r="B13" s="362"/>
      <c r="C13" s="328"/>
      <c r="D13" s="319"/>
      <c r="E13" s="319"/>
      <c r="F13" s="357"/>
      <c r="G13" s="319"/>
      <c r="H13" s="368"/>
      <c r="I13" s="321"/>
      <c r="J13" s="314"/>
      <c r="K13" s="324"/>
      <c r="L13" s="326">
        <f ca="1">IF(NOT(ISERROR(MATCH(K13,_xlfn.ANCHORARRAY(F17),0))),#REF!&amp;"Por favor no seleccionar los criterios de impacto",K13)</f>
        <v>0</v>
      </c>
      <c r="M13" s="321"/>
      <c r="N13" s="314"/>
      <c r="O13" s="316"/>
      <c r="P13" s="75">
        <v>3</v>
      </c>
      <c r="Q13" s="319"/>
      <c r="R13" s="53" t="str">
        <f t="shared" si="0"/>
        <v>Probabilidad</v>
      </c>
      <c r="S13" s="14" t="s">
        <v>63</v>
      </c>
      <c r="T13" s="14" t="s">
        <v>53</v>
      </c>
      <c r="U13" s="15" t="str">
        <f t="shared" si="6"/>
        <v>50%</v>
      </c>
      <c r="V13" s="14" t="s">
        <v>54</v>
      </c>
      <c r="W13" s="14" t="s">
        <v>55</v>
      </c>
      <c r="X13" s="14" t="s">
        <v>56</v>
      </c>
      <c r="Y13" s="182">
        <f>IFERROR(IF(AND(R12="Probabilidad",R13="Probabilidad"),(AA12-(+AA12*U13)),IF(R13="Probabilidad",(J12-(+J12*U13)),IF(R13="Impacto",AA12,""))),"")</f>
        <v>0.05</v>
      </c>
      <c r="Z13" s="76" t="str">
        <f t="shared" si="7"/>
        <v>Muy Baja</v>
      </c>
      <c r="AA13" s="77">
        <f t="shared" si="8"/>
        <v>0.05</v>
      </c>
      <c r="AB13" s="17" t="str">
        <f t="shared" si="9"/>
        <v>Mayor</v>
      </c>
      <c r="AC13" s="15">
        <f>IFERROR(IF(AND(R12="Impacto",R13="Impacto"),(AC12-(+AC12*U13)),IF(R13="Impacto",(N12-(+N12*U13)),IF(R13="Probabilidad",AC12,""))),"")</f>
        <v>0.8</v>
      </c>
      <c r="AD13" s="18" t="str">
        <f t="shared" si="10"/>
        <v>Alto</v>
      </c>
      <c r="AE13" s="72" t="s">
        <v>57</v>
      </c>
      <c r="AF13" s="45" t="s">
        <v>95</v>
      </c>
      <c r="AG13" s="44" t="s">
        <v>91</v>
      </c>
      <c r="AH13" s="44" t="s">
        <v>78</v>
      </c>
      <c r="AI13" s="19">
        <v>44927</v>
      </c>
      <c r="AJ13" s="19">
        <v>45291</v>
      </c>
      <c r="AK13" s="45" t="s">
        <v>96</v>
      </c>
      <c r="AL13" s="47" t="s">
        <v>93</v>
      </c>
      <c r="AM13" s="20">
        <v>1</v>
      </c>
      <c r="AN13" s="56" t="s">
        <v>313</v>
      </c>
      <c r="AO13" s="74" t="s">
        <v>303</v>
      </c>
      <c r="AP13" s="241" t="s">
        <v>389</v>
      </c>
      <c r="AQ13" s="202" t="s">
        <v>390</v>
      </c>
      <c r="AR13" s="204" t="s">
        <v>387</v>
      </c>
    </row>
    <row r="14" spans="1:44" ht="228" x14ac:dyDescent="0.2">
      <c r="A14" s="341"/>
      <c r="B14" s="346">
        <v>2</v>
      </c>
      <c r="C14" s="328" t="s">
        <v>69</v>
      </c>
      <c r="D14" s="319" t="s">
        <v>97</v>
      </c>
      <c r="E14" s="319" t="s">
        <v>98</v>
      </c>
      <c r="F14" s="357" t="s">
        <v>99</v>
      </c>
      <c r="G14" s="319" t="s">
        <v>49</v>
      </c>
      <c r="H14" s="368">
        <v>12</v>
      </c>
      <c r="I14" s="321" t="str">
        <f>IF(H14&lt;=0,"",IF(H14&lt;=2,"Muy Baja",IF(H14&lt;=24,"Baja",IF(H14&lt;=500,"Media",IF(H14&lt;=5000,"Alta","Muy Alta")))))</f>
        <v>Baja</v>
      </c>
      <c r="J14" s="314">
        <f>IF(I14="","",IF(I14="Muy Baja",0.2,IF(I14="Baja",0.4,IF(I14="Media",0.6,IF(I14="Alta",0.8,IF(I14="Muy Alta",1,))))))</f>
        <v>0.4</v>
      </c>
      <c r="K14" s="365" t="s">
        <v>88</v>
      </c>
      <c r="L14" s="314" t="str">
        <f>IF(NOT(ISERROR(MATCH(K14,'[3]Tabla Impacto'!$B$221:$B$223,0))),'[3]Tabla Impacto'!$F$223&amp;"Por favor no seleccionar los criterios de impacto(Afectación Económica o presupuestal y Pérdida Reputacional)",K14)</f>
        <v xml:space="preserve">     El riesgo afecta la imagen de de la entidad con efecto publicitario sostenido a nivel de sector administrativo, nivel departamental o municipal</v>
      </c>
      <c r="M14" s="321" t="str">
        <f>IF(OR(L14='[3]Tabla Impacto'!$C$11,L14='[3]Tabla Impacto'!$D$11),"Leve",IF(OR(L14='[3]Tabla Impacto'!$C$12,L14='[3]Tabla Impacto'!$D$12),"Menor",IF(OR(L14='[3]Tabla Impacto'!$C$13,L14='[3]Tabla Impacto'!$D$13),"Moderado",IF(OR(L14='[3]Tabla Impacto'!$C$14,L14='[3]Tabla Impacto'!$D$14),"Mayor",IF(OR(L14='[3]Tabla Impacto'!$C$15,L14='[3]Tabla Impacto'!$D$15),"Catastrófico","")))))</f>
        <v>Mayor</v>
      </c>
      <c r="N14" s="314">
        <f>IF(M14="","",IF(M14="Leve",0.2,IF(M14="Menor",0.4,IF(M14="Moderado",0.6,IF(M14="Mayor",0.8,IF(M14="Catastrófico",1,))))))</f>
        <v>0.8</v>
      </c>
      <c r="O14" s="316" t="str">
        <f>IF(OR(AND(I14="Muy Baja",M14="Leve"),AND(I14="Muy Baja",M14="Menor"),AND(I14="Baja",M14="Leve")),"Bajo",IF(OR(AND(I14="Muy baja",M14="Moderado"),AND(I14="Baja",M14="Menor"),AND(I14="Baja",M14="Moderado"),AND(I14="Media",M14="Leve"),AND(I14="Media",M14="Menor"),AND(I14="Media",M14="Moderado"),AND(I14="Alta",M14="Leve"),AND(I14="Alta",M14="Menor")),"Moderado",IF(OR(AND(I14="Muy Baja",M14="Mayor"),AND(I14="Baja",M14="Mayor"),AND(I14="Media",M14="Mayor"),AND(I14="Alta",M14="Moderado"),AND(I14="Alta",M14="Mayor"),AND(I14="Muy Alta",M14="Leve"),AND(I14="Muy Alta",M14="Menor"),AND(I14="Muy Alta",M14="Moderado"),AND(I14="Muy Alta",M14="Mayor")),"Alto",IF(OR(AND(I14="Muy Baja",M14="Catastrófico"),AND(I14="Baja",M14="Catastrófico"),AND(I14="Media",M14="Catastrófico"),AND(I14="Alta",M14="Catastrófico"),AND(I14="Muy Alta",M14="Catastrófico")),"Extremo",""))))</f>
        <v>Alto</v>
      </c>
      <c r="P14" s="43">
        <v>1</v>
      </c>
      <c r="Q14" s="328" t="s">
        <v>100</v>
      </c>
      <c r="R14" s="53" t="str">
        <f t="shared" si="0"/>
        <v>Probabilidad</v>
      </c>
      <c r="S14" s="14" t="s">
        <v>63</v>
      </c>
      <c r="T14" s="14" t="s">
        <v>53</v>
      </c>
      <c r="U14" s="15" t="str">
        <f>IF(AND(S14="Preventivo",T14="Automático"),"50%",IF(AND(S14="Preventivo",T14="Manual"),"40%",IF(AND(S14="Detectivo",T14="Automático"),"40%",IF(AND(S14="Detectivo",T14="Manual"),"30%",IF(AND(S14="Correctivo",T14="Automático"),"35%",IF(AND(S14="Correctivo",T14="Manual"),"25%",""))))))</f>
        <v>50%</v>
      </c>
      <c r="V14" s="14" t="s">
        <v>54</v>
      </c>
      <c r="W14" s="14" t="s">
        <v>55</v>
      </c>
      <c r="X14" s="14" t="s">
        <v>56</v>
      </c>
      <c r="Y14" s="182">
        <f>IFERROR(IF(R14="Probabilidad",(J14-(+J14*U14)),IF(R14="Impacto",J14,"")),"")</f>
        <v>0.2</v>
      </c>
      <c r="Z14" s="17" t="str">
        <f>IFERROR(IF(Y14="","",IF(Y14&lt;=0.2,"Muy Baja",IF(Y14&lt;=0.4,"Baja",IF(Y14&lt;=0.6,"Media",IF(Y14&lt;=0.8,"Alta","Muy Alta"))))),"")</f>
        <v>Muy Baja</v>
      </c>
      <c r="AA14" s="15">
        <f>+Y14</f>
        <v>0.2</v>
      </c>
      <c r="AB14" s="17" t="str">
        <f>IFERROR(IF(AC14="","",IF(AC14&lt;=0.2,"Leve",IF(AC14&lt;=0.4,"Menor",IF(AC14&lt;=0.6,"Moderado",IF(AC14&lt;=0.8,"Mayor","Catastrófico"))))),"")</f>
        <v>Mayor</v>
      </c>
      <c r="AC14" s="15">
        <f>IFERROR(IF(R14="Impacto",(N14-(+N14*U14)),IF(R14="Probabilidad",N14,"")),"")</f>
        <v>0.8</v>
      </c>
      <c r="AD14" s="18" t="str">
        <f>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Alto</v>
      </c>
      <c r="AE14" s="14" t="s">
        <v>65</v>
      </c>
      <c r="AF14" s="45" t="s">
        <v>101</v>
      </c>
      <c r="AG14" s="44" t="s">
        <v>91</v>
      </c>
      <c r="AH14" s="44" t="s">
        <v>78</v>
      </c>
      <c r="AI14" s="19">
        <v>44927</v>
      </c>
      <c r="AJ14" s="19">
        <v>45291</v>
      </c>
      <c r="AK14" s="45" t="s">
        <v>102</v>
      </c>
      <c r="AL14" s="47" t="s">
        <v>93</v>
      </c>
      <c r="AM14" s="78">
        <v>0</v>
      </c>
      <c r="AN14" s="56" t="s">
        <v>315</v>
      </c>
      <c r="AO14" s="57" t="s">
        <v>368</v>
      </c>
      <c r="AP14" s="241">
        <v>0</v>
      </c>
      <c r="AQ14" s="227" t="s">
        <v>391</v>
      </c>
      <c r="AR14" s="213" t="s">
        <v>405</v>
      </c>
    </row>
    <row r="15" spans="1:44" ht="250.5" customHeight="1" x14ac:dyDescent="0.2">
      <c r="A15" s="341"/>
      <c r="B15" s="303"/>
      <c r="C15" s="328"/>
      <c r="D15" s="319"/>
      <c r="E15" s="319"/>
      <c r="F15" s="357"/>
      <c r="G15" s="319"/>
      <c r="H15" s="368"/>
      <c r="I15" s="321"/>
      <c r="J15" s="314"/>
      <c r="K15" s="365"/>
      <c r="L15" s="314">
        <f ca="1">IF(NOT(ISERROR(MATCH(K15,_xlfn.ANCHORARRAY(F19),0))),J21&amp;"Por favor no seleccionar los criterios de impacto",K15)</f>
        <v>0</v>
      </c>
      <c r="M15" s="321"/>
      <c r="N15" s="314"/>
      <c r="O15" s="316"/>
      <c r="P15" s="43">
        <v>2</v>
      </c>
      <c r="Q15" s="328"/>
      <c r="R15" s="53" t="str">
        <f t="shared" si="0"/>
        <v>Probabilidad</v>
      </c>
      <c r="S15" s="14" t="s">
        <v>63</v>
      </c>
      <c r="T15" s="14" t="s">
        <v>53</v>
      </c>
      <c r="U15" s="15" t="str">
        <f t="shared" ref="U15" si="11">IF(AND(S15="Preventivo",T15="Automático"),"50%",IF(AND(S15="Preventivo",T15="Manual"),"40%",IF(AND(S15="Detectivo",T15="Automático"),"40%",IF(AND(S15="Detectivo",T15="Manual"),"30%",IF(AND(S15="Correctivo",T15="Automático"),"35%",IF(AND(S15="Correctivo",T15="Manual"),"25%",""))))))</f>
        <v>50%</v>
      </c>
      <c r="V15" s="14" t="s">
        <v>54</v>
      </c>
      <c r="W15" s="14" t="s">
        <v>55</v>
      </c>
      <c r="X15" s="14" t="s">
        <v>56</v>
      </c>
      <c r="Y15" s="182">
        <f>IFERROR(IF(AND(R14="Probabilidad",R15="Probabilidad"),(AA14-(+AA14*U15)),IF(R15="Probabilidad",(J14-(+J14*U15)),IF(R15="Impacto",AA14,""))),"")</f>
        <v>0.1</v>
      </c>
      <c r="Z15" s="17" t="str">
        <f t="shared" ref="Z15" si="12">IFERROR(IF(Y15="","",IF(Y15&lt;=0.2,"Muy Baja",IF(Y15&lt;=0.4,"Baja",IF(Y15&lt;=0.6,"Media",IF(Y15&lt;=0.8,"Alta","Muy Alta"))))),"")</f>
        <v>Muy Baja</v>
      </c>
      <c r="AA15" s="15">
        <f t="shared" ref="AA15" si="13">+Y15</f>
        <v>0.1</v>
      </c>
      <c r="AB15" s="17" t="str">
        <f t="shared" ref="AB15" si="14">IFERROR(IF(AC15="","",IF(AC15&lt;=0.2,"Leve",IF(AC15&lt;=0.4,"Menor",IF(AC15&lt;=0.6,"Moderado",IF(AC15&lt;=0.8,"Mayor","Catastrófico"))))),"")</f>
        <v>Mayor</v>
      </c>
      <c r="AC15" s="15">
        <f>IFERROR(IF(AND(R14="Impacto",R15="Impacto"),(AC14-(+AC14*U15)),IF(R15="Impacto",(N14-(+N14*U15)),IF(R15="Probabilidad",AC14,""))),"")</f>
        <v>0.8</v>
      </c>
      <c r="AD15" s="18" t="str">
        <f t="shared" ref="AD15" si="15">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Alto</v>
      </c>
      <c r="AE15" s="72"/>
      <c r="AF15" s="45" t="s">
        <v>103</v>
      </c>
      <c r="AG15" s="44" t="s">
        <v>91</v>
      </c>
      <c r="AH15" s="44" t="s">
        <v>78</v>
      </c>
      <c r="AI15" s="19">
        <v>44927</v>
      </c>
      <c r="AJ15" s="19">
        <v>45291</v>
      </c>
      <c r="AK15" s="45" t="s">
        <v>104</v>
      </c>
      <c r="AL15" s="220" t="s">
        <v>93</v>
      </c>
      <c r="AM15" s="78">
        <v>0</v>
      </c>
      <c r="AN15" s="56" t="s">
        <v>370</v>
      </c>
      <c r="AO15" s="57" t="s">
        <v>369</v>
      </c>
      <c r="AP15" s="241">
        <v>1</v>
      </c>
      <c r="AQ15" s="207" t="s">
        <v>392</v>
      </c>
      <c r="AR15" s="213" t="s">
        <v>428</v>
      </c>
    </row>
    <row r="16" spans="1:44" ht="171" x14ac:dyDescent="0.2">
      <c r="A16" s="341"/>
      <c r="B16" s="362">
        <v>3</v>
      </c>
      <c r="C16" s="328" t="s">
        <v>69</v>
      </c>
      <c r="D16" s="319" t="s">
        <v>105</v>
      </c>
      <c r="E16" s="319" t="s">
        <v>106</v>
      </c>
      <c r="F16" s="357" t="s">
        <v>107</v>
      </c>
      <c r="G16" s="319" t="s">
        <v>49</v>
      </c>
      <c r="H16" s="368">
        <v>12</v>
      </c>
      <c r="I16" s="321" t="str">
        <f>IF(H16&lt;=0,"",IF(H16&lt;=2,"Muy Baja",IF(H16&lt;=24,"Baja",IF(H16&lt;=500,"Media",IF(H16&lt;=5000,"Alta","Muy Alta")))))</f>
        <v>Baja</v>
      </c>
      <c r="J16" s="314">
        <f>IF(I16="","",IF(I16="Muy Baja",0.2,IF(I16="Baja",0.4,IF(I16="Media",0.6,IF(I16="Alta",0.8,IF(I16="Muy Alta",1,))))))</f>
        <v>0.4</v>
      </c>
      <c r="K16" s="365" t="s">
        <v>50</v>
      </c>
      <c r="L16" s="314" t="str">
        <f>IF(NOT(ISERROR(MATCH(K16,'[3]Tabla Impacto'!$B$221:$B$223,0))),'[3]Tabla Impacto'!$F$223&amp;"Por favor no seleccionar los criterios de impacto(Afectación Económica o presupuestal y Pérdida Reputacional)",K16)</f>
        <v xml:space="preserve">     El riesgo afecta la imagen de la entidad con algunos usuarios de relevancia frente al logro de los objetivos</v>
      </c>
      <c r="M16" s="321" t="str">
        <f>IF(OR(L16='[3]Tabla Impacto'!$C$11,L16='[3]Tabla Impacto'!$D$11),"Leve",IF(OR(L16='[3]Tabla Impacto'!$C$12,L16='[3]Tabla Impacto'!$D$12),"Menor",IF(OR(L16='[3]Tabla Impacto'!$C$13,L16='[3]Tabla Impacto'!$D$13),"Moderado",IF(OR(L16='[3]Tabla Impacto'!$C$14,L16='[3]Tabla Impacto'!$D$14),"Mayor",IF(OR(L16='[3]Tabla Impacto'!$C$15,L16='[3]Tabla Impacto'!$D$15),"Catastrófico","")))))</f>
        <v>Moderado</v>
      </c>
      <c r="N16" s="314">
        <f>IF(M16="","",IF(M16="Leve",0.2,IF(M16="Menor",0.4,IF(M16="Moderado",0.6,IF(M16="Mayor",0.8,IF(M16="Catastrófico",1,))))))</f>
        <v>0.6</v>
      </c>
      <c r="O16" s="316"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43">
        <v>1</v>
      </c>
      <c r="Q16" s="79" t="s">
        <v>108</v>
      </c>
      <c r="R16" s="53" t="str">
        <f t="shared" si="0"/>
        <v>Probabilidad</v>
      </c>
      <c r="S16" s="14" t="s">
        <v>52</v>
      </c>
      <c r="T16" s="14" t="s">
        <v>53</v>
      </c>
      <c r="U16" s="15" t="str">
        <f>IF(AND(S16="Preventivo",T16="Automático"),"50%",IF(AND(S16="Preventivo",T16="Manual"),"40%",IF(AND(S16="Detectivo",T16="Automático"),"40%",IF(AND(S16="Detectivo",T16="Manual"),"30%",IF(AND(S16="Correctivo",T16="Automático"),"35%",IF(AND(S16="Correctivo",T16="Manual"),"25%",""))))))</f>
        <v>40%</v>
      </c>
      <c r="V16" s="14" t="s">
        <v>54</v>
      </c>
      <c r="W16" s="14" t="s">
        <v>55</v>
      </c>
      <c r="X16" s="14" t="s">
        <v>56</v>
      </c>
      <c r="Y16" s="16">
        <f>IFERROR(IF(R16="Probabilidad",(J16-(+J16*U16)),IF(R16="Impacto",J16,"")),"")</f>
        <v>0.24</v>
      </c>
      <c r="Z16" s="17" t="str">
        <f>IFERROR(IF(Y16="","",IF(Y16&lt;=0.2,"Muy Baja",IF(Y16&lt;=0.4,"Baja",IF(Y16&lt;=0.6,"Media",IF(Y16&lt;=0.8,"Alta","Muy Alta"))))),"")</f>
        <v>Baja</v>
      </c>
      <c r="AA16" s="15">
        <f>+Y16</f>
        <v>0.24</v>
      </c>
      <c r="AB16" s="17" t="str">
        <f>IFERROR(IF(AC16="","",IF(AC16&lt;=0.2,"Leve",IF(AC16&lt;=0.4,"Menor",IF(AC16&lt;=0.6,"Moderado",IF(AC16&lt;=0.8,"Mayor","Catastrófico"))))),"")</f>
        <v>Moderado</v>
      </c>
      <c r="AC16" s="15">
        <f>IFERROR(IF(R16="Impacto",(N16-(+N16*U16)),IF(R16="Probabilidad",N16,"")),"")</f>
        <v>0.6</v>
      </c>
      <c r="AD16" s="18"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4" t="s">
        <v>68</v>
      </c>
      <c r="AF16" s="232" t="s">
        <v>109</v>
      </c>
      <c r="AG16" s="44" t="s">
        <v>91</v>
      </c>
      <c r="AH16" s="44" t="s">
        <v>78</v>
      </c>
      <c r="AI16" s="19">
        <v>44927</v>
      </c>
      <c r="AJ16" s="19">
        <v>45291</v>
      </c>
      <c r="AK16" s="80" t="s">
        <v>110</v>
      </c>
      <c r="AL16" s="220" t="s">
        <v>93</v>
      </c>
      <c r="AM16" s="20">
        <v>1</v>
      </c>
      <c r="AN16" s="56" t="s">
        <v>317</v>
      </c>
      <c r="AO16" s="74" t="s">
        <v>303</v>
      </c>
      <c r="AP16" s="237">
        <v>1</v>
      </c>
      <c r="AQ16" s="207" t="s">
        <v>317</v>
      </c>
      <c r="AR16" s="210" t="s">
        <v>303</v>
      </c>
    </row>
    <row r="17" spans="1:44" ht="128.25" x14ac:dyDescent="0.2">
      <c r="A17" s="341"/>
      <c r="B17" s="362"/>
      <c r="C17" s="328"/>
      <c r="D17" s="319"/>
      <c r="E17" s="319"/>
      <c r="F17" s="357"/>
      <c r="G17" s="319"/>
      <c r="H17" s="368"/>
      <c r="I17" s="321"/>
      <c r="J17" s="314"/>
      <c r="K17" s="365"/>
      <c r="L17" s="314">
        <f ca="1">IF(NOT(ISERROR(MATCH(K17,_xlfn.ANCHORARRAY(F23),0))),#REF!&amp;"Por favor no seleccionar los criterios de impacto",K17)</f>
        <v>0</v>
      </c>
      <c r="M17" s="321"/>
      <c r="N17" s="314"/>
      <c r="O17" s="316"/>
      <c r="P17" s="43">
        <v>2</v>
      </c>
      <c r="Q17" s="81" t="s">
        <v>111</v>
      </c>
      <c r="R17" s="53" t="str">
        <f t="shared" si="0"/>
        <v>Probabilidad</v>
      </c>
      <c r="S17" s="14" t="s">
        <v>63</v>
      </c>
      <c r="T17" s="14" t="s">
        <v>53</v>
      </c>
      <c r="U17" s="15" t="str">
        <f t="shared" ref="U17:U18" si="16">IF(AND(S17="Preventivo",T17="Automático"),"50%",IF(AND(S17="Preventivo",T17="Manual"),"40%",IF(AND(S17="Detectivo",T17="Automático"),"40%",IF(AND(S17="Detectivo",T17="Manual"),"30%",IF(AND(S17="Correctivo",T17="Automático"),"35%",IF(AND(S17="Correctivo",T17="Manual"),"25%",""))))))</f>
        <v>50%</v>
      </c>
      <c r="V17" s="14" t="s">
        <v>54</v>
      </c>
      <c r="W17" s="14" t="s">
        <v>55</v>
      </c>
      <c r="X17" s="14" t="s">
        <v>56</v>
      </c>
      <c r="Y17" s="184">
        <f>IFERROR(IF(AND(R16="Probabilidad",R17="Probabilidad"),(AA16-(+AA16*U17)),IF(R17="Probabilidad",(J16-(+J16*U17)),IF(R17="Impacto",AA16,""))),"")</f>
        <v>0.12</v>
      </c>
      <c r="Z17" s="17" t="str">
        <f t="shared" ref="Z17:Z18" si="17">IFERROR(IF(Y17="","",IF(Y17&lt;=0.2,"Muy Baja",IF(Y17&lt;=0.4,"Baja",IF(Y17&lt;=0.6,"Media",IF(Y17&lt;=0.8,"Alta","Muy Alta"))))),"")</f>
        <v>Muy Baja</v>
      </c>
      <c r="AA17" s="15">
        <f t="shared" ref="AA17:AA18" si="18">+Y17</f>
        <v>0.12</v>
      </c>
      <c r="AB17" s="17" t="str">
        <f t="shared" ref="AB17:AB18" si="19">IFERROR(IF(AC17="","",IF(AC17&lt;=0.2,"Leve",IF(AC17&lt;=0.4,"Menor",IF(AC17&lt;=0.6,"Moderado",IF(AC17&lt;=0.8,"Mayor","Catastrófico"))))),"")</f>
        <v>Moderado</v>
      </c>
      <c r="AC17" s="15">
        <f>IFERROR(IF(AND(R16="Impacto",R17="Impacto"),(AC16-(+AC16*U17)),IF(R17="Impacto",(N16-(+N16*U17)),IF(R17="Probabilidad",AC16,""))),"")</f>
        <v>0.6</v>
      </c>
      <c r="AD17" s="18" t="str">
        <f t="shared" ref="AD17:AD18" si="20">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Moderado</v>
      </c>
      <c r="AE17" s="14"/>
      <c r="AF17" s="45" t="s">
        <v>112</v>
      </c>
      <c r="AG17" s="44" t="s">
        <v>91</v>
      </c>
      <c r="AH17" s="44" t="s">
        <v>78</v>
      </c>
      <c r="AI17" s="19">
        <v>44927</v>
      </c>
      <c r="AJ17" s="19">
        <v>45291</v>
      </c>
      <c r="AK17" s="80" t="s">
        <v>113</v>
      </c>
      <c r="AL17" s="220" t="s">
        <v>93</v>
      </c>
      <c r="AM17" s="20">
        <v>1</v>
      </c>
      <c r="AN17" s="56" t="s">
        <v>318</v>
      </c>
      <c r="AO17" s="74" t="s">
        <v>303</v>
      </c>
      <c r="AP17" s="237">
        <v>1</v>
      </c>
      <c r="AQ17" s="207" t="s">
        <v>318</v>
      </c>
      <c r="AR17" s="210" t="s">
        <v>303</v>
      </c>
    </row>
    <row r="18" spans="1:44" ht="114" x14ac:dyDescent="0.2">
      <c r="A18" s="341"/>
      <c r="B18" s="362"/>
      <c r="C18" s="328"/>
      <c r="D18" s="319"/>
      <c r="E18" s="319"/>
      <c r="F18" s="357"/>
      <c r="G18" s="319"/>
      <c r="H18" s="368"/>
      <c r="I18" s="321"/>
      <c r="J18" s="314"/>
      <c r="K18" s="365"/>
      <c r="L18" s="314">
        <f ca="1">IF(NOT(ISERROR(MATCH(K18,_xlfn.ANCHORARRAY(#REF!),0))),#REF!&amp;"Por favor no seleccionar los criterios de impacto",K18)</f>
        <v>0</v>
      </c>
      <c r="M18" s="321"/>
      <c r="N18" s="314"/>
      <c r="O18" s="316"/>
      <c r="P18" s="43">
        <v>3</v>
      </c>
      <c r="Q18" s="81" t="s">
        <v>114</v>
      </c>
      <c r="R18" s="53" t="str">
        <f t="shared" si="0"/>
        <v>Probabilidad</v>
      </c>
      <c r="S18" s="14" t="s">
        <v>63</v>
      </c>
      <c r="T18" s="14" t="s">
        <v>53</v>
      </c>
      <c r="U18" s="15" t="str">
        <f t="shared" si="16"/>
        <v>50%</v>
      </c>
      <c r="V18" s="14" t="s">
        <v>54</v>
      </c>
      <c r="W18" s="14" t="s">
        <v>55</v>
      </c>
      <c r="X18" s="14" t="s">
        <v>56</v>
      </c>
      <c r="Y18" s="184">
        <f>IFERROR(IF(AND(R17="Probabilidad",R18="Probabilidad"),(AA17-(+AA17*U18)),IF(R18="Probabilidad",(J17-(+J17*U18)),IF(R18="Impacto",AA17,""))),"")</f>
        <v>0.06</v>
      </c>
      <c r="Z18" s="17" t="str">
        <f t="shared" si="17"/>
        <v>Muy Baja</v>
      </c>
      <c r="AA18" s="15">
        <f t="shared" si="18"/>
        <v>0.06</v>
      </c>
      <c r="AB18" s="17" t="str">
        <f t="shared" si="19"/>
        <v>Moderado</v>
      </c>
      <c r="AC18" s="15">
        <f>IFERROR(IF(AND(R17="Impacto",R18="Impacto"),(AC17-(+AC17*U18)),IF(R18="Impacto",(N17-(+N17*U18)),IF(R18="Probabilidad",AC17,""))),"")</f>
        <v>0.6</v>
      </c>
      <c r="AD18" s="18" t="str">
        <f t="shared" si="20"/>
        <v>Moderado</v>
      </c>
      <c r="AE18" s="14"/>
      <c r="AF18" s="45" t="s">
        <v>115</v>
      </c>
      <c r="AG18" s="44" t="s">
        <v>91</v>
      </c>
      <c r="AH18" s="44" t="s">
        <v>78</v>
      </c>
      <c r="AI18" s="19">
        <v>44927</v>
      </c>
      <c r="AJ18" s="19">
        <v>45291</v>
      </c>
      <c r="AK18" s="45" t="s">
        <v>116</v>
      </c>
      <c r="AL18" s="220" t="s">
        <v>93</v>
      </c>
      <c r="AM18" s="20">
        <v>1</v>
      </c>
      <c r="AN18" s="56" t="s">
        <v>319</v>
      </c>
      <c r="AO18" s="74" t="s">
        <v>303</v>
      </c>
      <c r="AP18" s="237">
        <v>1</v>
      </c>
      <c r="AQ18" s="207" t="s">
        <v>319</v>
      </c>
      <c r="AR18" s="234" t="s">
        <v>429</v>
      </c>
    </row>
    <row r="19" spans="1:44" ht="164.25" customHeight="1" x14ac:dyDescent="0.2">
      <c r="A19" s="341"/>
      <c r="B19" s="362">
        <v>4</v>
      </c>
      <c r="C19" s="328" t="s">
        <v>69</v>
      </c>
      <c r="D19" s="319" t="s">
        <v>117</v>
      </c>
      <c r="E19" s="319" t="s">
        <v>118</v>
      </c>
      <c r="F19" s="357" t="s">
        <v>119</v>
      </c>
      <c r="G19" s="319" t="s">
        <v>49</v>
      </c>
      <c r="H19" s="368">
        <v>12</v>
      </c>
      <c r="I19" s="321" t="str">
        <f>IF(H19&lt;=0,"",IF(H19&lt;=2,"Muy Baja",IF(H19&lt;=24,"Baja",IF(H19&lt;=500,"Media",IF(H19&lt;=5000,"Alta","Muy Alta")))))</f>
        <v>Baja</v>
      </c>
      <c r="J19" s="314">
        <f>IF(I19="","",IF(I19="Muy Baja",0.2,IF(I19="Baja",0.4,IF(I19="Media",0.6,IF(I19="Alta",0.8,IF(I19="Muy Alta",1,))))))</f>
        <v>0.4</v>
      </c>
      <c r="K19" s="324" t="s">
        <v>120</v>
      </c>
      <c r="L19" s="326" t="str">
        <f>IF(NOT(ISERROR(MATCH(K19,'[3]Tabla Impacto'!$B$221:$B$223,0))),'[3]Tabla Impacto'!$F$223&amp;"Por favor no seleccionar los criterios de impacto(Afectación Económica o presupuestal y Pérdida Reputacional)",K19)</f>
        <v xml:space="preserve">     El riesgo afecta la imagen de la entidad a nivel nacional, con efecto publicitarios sostenible a nivel país</v>
      </c>
      <c r="M19" s="321" t="str">
        <f>IF(OR(L19='[3]Tabla Impacto'!$C$11,L19='[3]Tabla Impacto'!$D$11),"Leve",IF(OR(L19='[3]Tabla Impacto'!$C$12,L19='[3]Tabla Impacto'!$D$12),"Menor",IF(OR(L19='[3]Tabla Impacto'!$C$13,L19='[3]Tabla Impacto'!$D$13),"Moderado",IF(OR(L19='[3]Tabla Impacto'!$C$14,L19='[3]Tabla Impacto'!$D$14),"Mayor",IF(OR(L19='[3]Tabla Impacto'!$C$15,L19='[3]Tabla Impacto'!$D$15),"Catastrófico","")))))</f>
        <v>Catastrófico</v>
      </c>
      <c r="N19" s="314">
        <f>IF(M19="","",IF(M19="Leve",0.2,IF(M19="Menor",0.4,IF(M19="Moderado",0.6,IF(M19="Mayor",0.8,IF(M19="Catastrófico",1,))))))</f>
        <v>1</v>
      </c>
      <c r="O19" s="316" t="str">
        <f>IF(OR(AND(I19="Muy Baja",M19="Leve"),AND(I19="Muy Baja",M19="Menor"),AND(I19="Baja",M19="Leve")),"Bajo",IF(OR(AND(I19="Muy baja",M19="Moderado"),AND(I19="Baja",M19="Menor"),AND(I19="Baja",M19="Moderado"),AND(I19="Media",M19="Leve"),AND(I19="Media",M19="Menor"),AND(I19="Media",M19="Moderado"),AND(I19="Alta",M19="Leve"),AND(I19="Alta",M19="Menor")),"Moderado",IF(OR(AND(I19="Muy Baja",M19="Mayor"),AND(I19="Baja",M19="Mayor"),AND(I19="Media",M19="Mayor"),AND(I19="Alta",M19="Moderado"),AND(I19="Alta",M19="Mayor"),AND(I19="Muy Alta",M19="Leve"),AND(I19="Muy Alta",M19="Menor"),AND(I19="Muy Alta",M19="Moderado"),AND(I19="Muy Alta",M19="Mayor")),"Alto",IF(OR(AND(I19="Muy Baja",M19="Catastrófico"),AND(I19="Baja",M19="Catastrófico"),AND(I19="Media",M19="Catastrófico"),AND(I19="Alta",M19="Catastrófico"),AND(I19="Muy Alta",M19="Catastrófico")),"Extremo",""))))</f>
        <v>Extremo</v>
      </c>
      <c r="P19" s="43">
        <v>1</v>
      </c>
      <c r="Q19" s="319" t="s">
        <v>121</v>
      </c>
      <c r="R19" s="53" t="str">
        <f t="shared" si="0"/>
        <v>Probabilidad</v>
      </c>
      <c r="S19" s="14" t="s">
        <v>63</v>
      </c>
      <c r="T19" s="14" t="s">
        <v>53</v>
      </c>
      <c r="U19" s="15" t="str">
        <f>IF(AND(S19="Preventivo",T19="Automático"),"50%",IF(AND(S19="Preventivo",T19="Manual"),"40%",IF(AND(S19="Detectivo",T19="Automático"),"40%",IF(AND(S19="Detectivo",T19="Manual"),"30%",IF(AND(S19="Correctivo",T19="Automático"),"35%",IF(AND(S19="Correctivo",T19="Manual"),"25%",""))))))</f>
        <v>50%</v>
      </c>
      <c r="V19" s="14" t="s">
        <v>54</v>
      </c>
      <c r="W19" s="14" t="s">
        <v>55</v>
      </c>
      <c r="X19" s="14" t="s">
        <v>56</v>
      </c>
      <c r="Y19" s="182">
        <f>IFERROR(IF(R19="Probabilidad",(J19-(+J19*U19)),IF(R19="Impacto",J19,"")),"")</f>
        <v>0.2</v>
      </c>
      <c r="Z19" s="17" t="str">
        <f>IFERROR(IF(Y19="","",IF(Y19&lt;=0.2,"Muy Baja",IF(Y19&lt;=0.4,"Baja",IF(Y19&lt;=0.6,"Media",IF(Y19&lt;=0.8,"Alta","Muy Alta"))))),"")</f>
        <v>Muy Baja</v>
      </c>
      <c r="AA19" s="15">
        <f>+Y19</f>
        <v>0.2</v>
      </c>
      <c r="AB19" s="17" t="str">
        <f>IFERROR(IF(AC19="","",IF(AC19&lt;=0.2,"Leve",IF(AC19&lt;=0.4,"Menor",IF(AC19&lt;=0.6,"Moderado",IF(AC19&lt;=0.8,"Mayor","Catastrófico"))))),"")</f>
        <v>Catastrófico</v>
      </c>
      <c r="AC19" s="15">
        <f>IFERROR(IF(R19="Impacto",(N19-(+N19*U19)),IF(R19="Probabilidad",N19,"")),"")</f>
        <v>1</v>
      </c>
      <c r="AD19" s="18"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Extremo</v>
      </c>
      <c r="AE19" s="14"/>
      <c r="AF19" s="45" t="s">
        <v>122</v>
      </c>
      <c r="AG19" s="44" t="s">
        <v>91</v>
      </c>
      <c r="AH19" s="44" t="s">
        <v>78</v>
      </c>
      <c r="AI19" s="19">
        <v>44927</v>
      </c>
      <c r="AJ19" s="54" t="s">
        <v>123</v>
      </c>
      <c r="AK19" s="80" t="s">
        <v>124</v>
      </c>
      <c r="AL19" s="220" t="s">
        <v>93</v>
      </c>
      <c r="AM19" s="20">
        <v>1</v>
      </c>
      <c r="AN19" s="56" t="s">
        <v>320</v>
      </c>
      <c r="AO19" s="57" t="s">
        <v>371</v>
      </c>
      <c r="AP19" s="237">
        <v>1</v>
      </c>
      <c r="AQ19" s="207" t="s">
        <v>393</v>
      </c>
      <c r="AR19" s="213" t="s">
        <v>430</v>
      </c>
    </row>
    <row r="20" spans="1:44" ht="123.75" customHeight="1" x14ac:dyDescent="0.2">
      <c r="A20" s="341"/>
      <c r="B20" s="362"/>
      <c r="C20" s="328"/>
      <c r="D20" s="319"/>
      <c r="E20" s="319"/>
      <c r="F20" s="357"/>
      <c r="G20" s="319"/>
      <c r="H20" s="368"/>
      <c r="I20" s="321"/>
      <c r="J20" s="314"/>
      <c r="K20" s="324"/>
      <c r="L20" s="326">
        <f ca="1">IF(NOT(ISERROR(MATCH(K20,_xlfn.ANCHORARRAY(F24),0))),#REF!&amp;"Por favor no seleccionar los criterios de impacto",K20)</f>
        <v>0</v>
      </c>
      <c r="M20" s="321"/>
      <c r="N20" s="314"/>
      <c r="O20" s="316"/>
      <c r="P20" s="43">
        <v>2</v>
      </c>
      <c r="Q20" s="319"/>
      <c r="R20" s="53" t="str">
        <f t="shared" si="0"/>
        <v>Probabilidad</v>
      </c>
      <c r="S20" s="14" t="s">
        <v>63</v>
      </c>
      <c r="T20" s="14" t="s">
        <v>53</v>
      </c>
      <c r="U20" s="15" t="str">
        <f t="shared" ref="U20:U22" si="21">IF(AND(S20="Preventivo",T20="Automático"),"50%",IF(AND(S20="Preventivo",T20="Manual"),"40%",IF(AND(S20="Detectivo",T20="Automático"),"40%",IF(AND(S20="Detectivo",T20="Manual"),"30%",IF(AND(S20="Correctivo",T20="Automático"),"35%",IF(AND(S20="Correctivo",T20="Manual"),"25%",""))))))</f>
        <v>50%</v>
      </c>
      <c r="V20" s="14" t="s">
        <v>54</v>
      </c>
      <c r="W20" s="14" t="s">
        <v>55</v>
      </c>
      <c r="X20" s="14" t="s">
        <v>56</v>
      </c>
      <c r="Y20" s="182">
        <f>IFERROR(IF(AND(R19="Probabilidad",R20="Probabilidad"),(AA19-(+AA19*U20)),IF(R20="Probabilidad",(J19-(+J19*U20)),IF(R20="Impacto",AA19,""))),"")</f>
        <v>0.1</v>
      </c>
      <c r="Z20" s="17" t="str">
        <f t="shared" ref="Z20:Z22" si="22">IFERROR(IF(Y20="","",IF(Y20&lt;=0.2,"Muy Baja",IF(Y20&lt;=0.4,"Baja",IF(Y20&lt;=0.6,"Media",IF(Y20&lt;=0.8,"Alta","Muy Alta"))))),"")</f>
        <v>Muy Baja</v>
      </c>
      <c r="AA20" s="15">
        <f t="shared" ref="AA20:AA22" si="23">+Y20</f>
        <v>0.1</v>
      </c>
      <c r="AB20" s="17" t="str">
        <f t="shared" ref="AB20:AB22" si="24">IFERROR(IF(AC20="","",IF(AC20&lt;=0.2,"Leve",IF(AC20&lt;=0.4,"Menor",IF(AC20&lt;=0.6,"Moderado",IF(AC20&lt;=0.8,"Mayor","Catastrófico"))))),"")</f>
        <v>Catastrófico</v>
      </c>
      <c r="AC20" s="15">
        <f>IFERROR(IF(AND(R19="Impacto",R20="Impacto"),(AC19-(+AC19*U20)),IF(R20="Impacto",(N19-(+N19*U20)),IF(R20="Probabilidad",AC19,""))),"")</f>
        <v>1</v>
      </c>
      <c r="AD20" s="18" t="str">
        <f t="shared" ref="AD20:AD22" si="25">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Extremo</v>
      </c>
      <c r="AE20" s="14"/>
      <c r="AF20" s="45" t="s">
        <v>125</v>
      </c>
      <c r="AG20" s="44" t="s">
        <v>91</v>
      </c>
      <c r="AH20" s="44" t="s">
        <v>78</v>
      </c>
      <c r="AI20" s="19">
        <v>44927</v>
      </c>
      <c r="AJ20" s="54" t="s">
        <v>126</v>
      </c>
      <c r="AK20" s="45" t="s">
        <v>127</v>
      </c>
      <c r="AL20" s="220" t="s">
        <v>93</v>
      </c>
      <c r="AM20" s="78">
        <v>0</v>
      </c>
      <c r="AN20" s="56" t="s">
        <v>321</v>
      </c>
      <c r="AO20" s="57" t="s">
        <v>372</v>
      </c>
      <c r="AP20" s="241">
        <v>1</v>
      </c>
      <c r="AQ20" s="207" t="s">
        <v>394</v>
      </c>
      <c r="AR20" s="208" t="s">
        <v>426</v>
      </c>
    </row>
    <row r="21" spans="1:44" ht="142.5" x14ac:dyDescent="0.2">
      <c r="A21" s="341"/>
      <c r="B21" s="362"/>
      <c r="C21" s="328"/>
      <c r="D21" s="319"/>
      <c r="E21" s="319"/>
      <c r="F21" s="357"/>
      <c r="G21" s="319"/>
      <c r="H21" s="368"/>
      <c r="I21" s="321"/>
      <c r="J21" s="314"/>
      <c r="K21" s="324"/>
      <c r="L21" s="326">
        <f ca="1">IF(NOT(ISERROR(MATCH(K21,_xlfn.ANCHORARRAY(#REF!),0))),#REF!&amp;"Por favor no seleccionar los criterios de impacto",K21)</f>
        <v>0</v>
      </c>
      <c r="M21" s="321"/>
      <c r="N21" s="314"/>
      <c r="O21" s="316"/>
      <c r="P21" s="43">
        <v>3</v>
      </c>
      <c r="Q21" s="319"/>
      <c r="R21" s="53" t="str">
        <f t="shared" si="0"/>
        <v>Probabilidad</v>
      </c>
      <c r="S21" s="14" t="s">
        <v>63</v>
      </c>
      <c r="T21" s="14" t="s">
        <v>53</v>
      </c>
      <c r="U21" s="15" t="str">
        <f t="shared" si="21"/>
        <v>50%</v>
      </c>
      <c r="V21" s="14" t="s">
        <v>54</v>
      </c>
      <c r="W21" s="14" t="s">
        <v>55</v>
      </c>
      <c r="X21" s="14" t="s">
        <v>56</v>
      </c>
      <c r="Y21" s="182">
        <f>IFERROR(IF(AND(R20="Probabilidad",R21="Probabilidad"),(AA20-(+AA20*U21)),IF(AND(R20="Impacto",R21="Probabilidad"),(AA19-(+AA19*U21)),IF(R21="Impacto",AA20,""))),"")</f>
        <v>0.05</v>
      </c>
      <c r="Z21" s="17" t="str">
        <f t="shared" si="22"/>
        <v>Muy Baja</v>
      </c>
      <c r="AA21" s="15">
        <f t="shared" si="23"/>
        <v>0.05</v>
      </c>
      <c r="AB21" s="17" t="str">
        <f t="shared" si="24"/>
        <v>Catastrófico</v>
      </c>
      <c r="AC21" s="15">
        <f>IFERROR(IF(AND(R20="Impacto",R21="Impacto"),(AC20-(+AC20*U21)),IF(AND(R20="Probabilidad",R21="Impacto"),(AC19-(+AC19*U21)),IF(R21="Probabilidad",AC20,""))),"")</f>
        <v>1</v>
      </c>
      <c r="AD21" s="18" t="str">
        <f t="shared" si="25"/>
        <v>Extremo</v>
      </c>
      <c r="AE21" s="14"/>
      <c r="AF21" s="45" t="s">
        <v>128</v>
      </c>
      <c r="AG21" s="44" t="s">
        <v>91</v>
      </c>
      <c r="AH21" s="44" t="s">
        <v>78</v>
      </c>
      <c r="AI21" s="19">
        <v>44927</v>
      </c>
      <c r="AJ21" s="54" t="s">
        <v>126</v>
      </c>
      <c r="AK21" s="45" t="s">
        <v>127</v>
      </c>
      <c r="AL21" s="220" t="s">
        <v>93</v>
      </c>
      <c r="AM21" s="78">
        <v>0</v>
      </c>
      <c r="AN21" s="56" t="s">
        <v>321</v>
      </c>
      <c r="AO21" s="57" t="s">
        <v>372</v>
      </c>
      <c r="AP21" s="241">
        <v>1</v>
      </c>
      <c r="AQ21" s="207" t="s">
        <v>395</v>
      </c>
      <c r="AR21" s="213" t="s">
        <v>431</v>
      </c>
    </row>
    <row r="22" spans="1:44" ht="143.25" thickBot="1" x14ac:dyDescent="0.25">
      <c r="A22" s="342"/>
      <c r="B22" s="363"/>
      <c r="C22" s="364"/>
      <c r="D22" s="356"/>
      <c r="E22" s="356"/>
      <c r="F22" s="358"/>
      <c r="G22" s="356"/>
      <c r="H22" s="372"/>
      <c r="I22" s="367"/>
      <c r="J22" s="315"/>
      <c r="K22" s="329"/>
      <c r="L22" s="330">
        <f ca="1">IF(NOT(ISERROR(MATCH(K22,_xlfn.ANCHORARRAY(#REF!),0))),#REF!&amp;"Por favor no seleccionar los criterios de impacto",K22)</f>
        <v>0</v>
      </c>
      <c r="M22" s="367"/>
      <c r="N22" s="315"/>
      <c r="O22" s="317"/>
      <c r="P22" s="58">
        <v>4</v>
      </c>
      <c r="Q22" s="356"/>
      <c r="R22" s="69" t="str">
        <f t="shared" si="0"/>
        <v>Probabilidad</v>
      </c>
      <c r="S22" s="23" t="s">
        <v>63</v>
      </c>
      <c r="T22" s="23" t="s">
        <v>53</v>
      </c>
      <c r="U22" s="24" t="str">
        <f t="shared" si="21"/>
        <v>50%</v>
      </c>
      <c r="V22" s="23" t="s">
        <v>54</v>
      </c>
      <c r="W22" s="23" t="s">
        <v>55</v>
      </c>
      <c r="X22" s="23" t="s">
        <v>56</v>
      </c>
      <c r="Y22" s="183">
        <f>IFERROR(IF(AND(R21="Probabilidad",R22="Probabilidad"),(AA21-(+AA21*U22)),IF(AND(R21="Impacto",R22="Probabilidad"),(AA20-(+AA20*U22)),IF(R22="Impacto",AA21,""))),"")</f>
        <v>2.5000000000000001E-2</v>
      </c>
      <c r="Z22" s="25" t="str">
        <f t="shared" si="22"/>
        <v>Muy Baja</v>
      </c>
      <c r="AA22" s="24">
        <f t="shared" si="23"/>
        <v>2.5000000000000001E-2</v>
      </c>
      <c r="AB22" s="25" t="str">
        <f t="shared" si="24"/>
        <v>Catastrófico</v>
      </c>
      <c r="AC22" s="24">
        <f>IFERROR(IF(AND(R21="Impacto",R22="Impacto"),(AC21-(+AC21*U22)),IF(AND(R21="Probabilidad",R22="Impacto"),(AC20-(+AC20*U22)),IF(R22="Probabilidad",AC21,""))),"")</f>
        <v>1</v>
      </c>
      <c r="AD22" s="26" t="str">
        <f t="shared" si="25"/>
        <v>Extremo</v>
      </c>
      <c r="AE22" s="23"/>
      <c r="AF22" s="191" t="s">
        <v>129</v>
      </c>
      <c r="AG22" s="59" t="s">
        <v>91</v>
      </c>
      <c r="AH22" s="59" t="s">
        <v>78</v>
      </c>
      <c r="AI22" s="27">
        <v>44927</v>
      </c>
      <c r="AJ22" s="82" t="s">
        <v>126</v>
      </c>
      <c r="AK22" s="60" t="s">
        <v>66</v>
      </c>
      <c r="AL22" s="220" t="s">
        <v>93</v>
      </c>
      <c r="AM22" s="78">
        <v>0</v>
      </c>
      <c r="AN22" s="56" t="s">
        <v>321</v>
      </c>
      <c r="AO22" s="57" t="s">
        <v>372</v>
      </c>
      <c r="AP22" s="241">
        <v>1</v>
      </c>
      <c r="AQ22" s="207" t="s">
        <v>396</v>
      </c>
      <c r="AR22" s="224" t="s">
        <v>387</v>
      </c>
    </row>
    <row r="23" spans="1:44" ht="156.75" x14ac:dyDescent="0.2">
      <c r="A23" s="340" t="s">
        <v>189</v>
      </c>
      <c r="B23" s="31">
        <v>1</v>
      </c>
      <c r="C23" s="32" t="s">
        <v>69</v>
      </c>
      <c r="D23" s="33" t="s">
        <v>131</v>
      </c>
      <c r="E23" s="33" t="s">
        <v>132</v>
      </c>
      <c r="F23" s="34" t="s">
        <v>133</v>
      </c>
      <c r="G23" s="33" t="s">
        <v>49</v>
      </c>
      <c r="H23" s="35">
        <v>1000</v>
      </c>
      <c r="I23" s="36" t="str">
        <f t="shared" ref="I23:I30" si="26">IF(H23&lt;=0,"",IF(H23&lt;=2,"Muy Baja",IF(H23&lt;=24,"Baja",IF(H23&lt;=500,"Media",IF(H23&lt;=5000,"Alta","Muy Alta")))))</f>
        <v>Alta</v>
      </c>
      <c r="J23" s="37">
        <f t="shared" ref="J23:J29" si="27">IF(I23="","",IF(I23="Muy Baja",0.2,IF(I23="Baja",0.4,IF(I23="Media",0.6,IF(I23="Alta",0.8,IF(I23="Muy Alta",1,))))))</f>
        <v>0.8</v>
      </c>
      <c r="K23" s="38" t="s">
        <v>88</v>
      </c>
      <c r="L23" s="39" t="str">
        <f>IF(NOT(ISERROR(MATCH(K23,'[4]Tabla Impacto'!$B$221:$B$223,0))),'[4]Tabla Impacto'!$F$223&amp;"Por favor no seleccionar los criterios de impacto(Afectación Económica o presupuestal y Pérdida Reputacional)",K23)</f>
        <v xml:space="preserve">     El riesgo afecta la imagen de de la entidad con efecto publicitario sostenido a nivel de sector administrativo, nivel departamental o municipal</v>
      </c>
      <c r="M23" s="36" t="str">
        <f>IF(OR(L23='[4]Tabla Impacto'!$C$11,L23='[4]Tabla Impacto'!$D$11),"Leve",IF(OR(L23='[4]Tabla Impacto'!$C$12,L23='[4]Tabla Impacto'!$D$12),"Menor",IF(OR(L23='[4]Tabla Impacto'!$C$13,L23='[4]Tabla Impacto'!$D$13),"Moderado",IF(OR(L23='[4]Tabla Impacto'!$C$14,L23='[4]Tabla Impacto'!$D$14),"Mayor",IF(OR(L23='[4]Tabla Impacto'!$C$15,L23='[4]Tabla Impacto'!$D$15),"Catastrófico","")))))</f>
        <v>Mayor</v>
      </c>
      <c r="N23" s="37">
        <f t="shared" ref="N23:N29" si="28">IF(M23="","",IF(M23="Leve",0.2,IF(M23="Menor",0.4,IF(M23="Moderado",0.6,IF(M23="Mayor",0.8,IF(M23="Catastrófico",1,))))))</f>
        <v>0.8</v>
      </c>
      <c r="O23" s="40" t="str">
        <f t="shared" ref="O23:O29" si="29">IF(OR(AND(I23="Muy Baja",M23="Leve"),AND(I23="Muy Baja",M23="Menor"),AND(I23="Baja",M23="Leve")),"Bajo",IF(OR(AND(I23="Muy baja",M23="Moderado"),AND(I23="Baja",M23="Menor"),AND(I23="Baja",M23="Moderado"),AND(I23="Media",M23="Leve"),AND(I23="Media",M23="Menor"),AND(I23="Media",M23="Moderado"),AND(I23="Alta",M23="Leve"),AND(I23="Alta",M23="Menor")),"Moderado",IF(OR(AND(I23="Muy Baja",M23="Mayor"),AND(I23="Baja",M23="Mayor"),AND(I23="Media",M23="Mayor"),AND(I23="Alta",M23="Moderado"),AND(I23="Alta",M23="Mayor"),AND(I23="Muy Alta",M23="Leve"),AND(I23="Muy Alta",M23="Menor"),AND(I23="Muy Alta",M23="Moderado"),AND(I23="Muy Alta",M23="Mayor")),"Alto",IF(OR(AND(I23="Muy Baja",M23="Catastrófico"),AND(I23="Baja",M23="Catastrófico"),AND(I23="Media",M23="Catastrófico"),AND(I23="Alta",M23="Catastrófico"),AND(I23="Muy Alta",M23="Catastrófico")),"Extremo",""))))</f>
        <v>Alto</v>
      </c>
      <c r="P23" s="31">
        <v>1</v>
      </c>
      <c r="Q23" s="33" t="s">
        <v>134</v>
      </c>
      <c r="R23" s="3" t="str">
        <f t="shared" si="0"/>
        <v>Probabilidad</v>
      </c>
      <c r="S23" s="4" t="s">
        <v>63</v>
      </c>
      <c r="T23" s="4" t="s">
        <v>64</v>
      </c>
      <c r="U23" s="5" t="str">
        <f t="shared" ref="U23:U29" si="30">IF(AND(S23="Preventivo",T23="Automático"),"50%",IF(AND(S23="Preventivo",T23="Manual"),"40%",IF(AND(S23="Detectivo",T23="Automático"),"40%",IF(AND(S23="Detectivo",T23="Manual"),"30%",IF(AND(S23="Correctivo",T23="Automático"),"35%",IF(AND(S23="Correctivo",T23="Manual"),"25%",""))))))</f>
        <v>40%</v>
      </c>
      <c r="V23" s="4" t="s">
        <v>54</v>
      </c>
      <c r="W23" s="4" t="s">
        <v>55</v>
      </c>
      <c r="X23" s="4" t="s">
        <v>56</v>
      </c>
      <c r="Y23" s="6">
        <f t="shared" ref="Y23:Y29" si="31">IFERROR(IF(R23="Probabilidad",(J23-(+J23*U23)),IF(R23="Impacto",J23,"")),"")</f>
        <v>0.48</v>
      </c>
      <c r="Z23" s="7" t="str">
        <f t="shared" ref="Z23:Z29" si="32">IFERROR(IF(Y23="","",IF(Y23&lt;=0.2,"Muy Baja",IF(Y23&lt;=0.4,"Baja",IF(Y23&lt;=0.6,"Media",IF(Y23&lt;=0.8,"Alta","Muy Alta"))))),"")</f>
        <v>Media</v>
      </c>
      <c r="AA23" s="5">
        <f t="shared" ref="AA23:AA29" si="33">+Y23</f>
        <v>0.48</v>
      </c>
      <c r="AB23" s="7" t="str">
        <f t="shared" ref="AB23:AB29" si="34">IFERROR(IF(AC23="","",IF(AC23&lt;=0.2,"Leve",IF(AC23&lt;=0.4,"Menor",IF(AC23&lt;=0.6,"Moderado",IF(AC23&lt;=0.8,"Mayor","Catastrófico"))))),"")</f>
        <v>Mayor</v>
      </c>
      <c r="AC23" s="5">
        <f t="shared" ref="AC23:AC29" si="35">IFERROR(IF(R23="Impacto",(N23-(+N23*U23)),IF(R23="Probabilidad",N23,"")),"")</f>
        <v>0.8</v>
      </c>
      <c r="AD23" s="8" t="str">
        <f t="shared" ref="AD23:AD29" si="36">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4" t="s">
        <v>57</v>
      </c>
      <c r="AF23" s="33" t="s">
        <v>135</v>
      </c>
      <c r="AG23" s="32" t="s">
        <v>91</v>
      </c>
      <c r="AH23" s="33" t="s">
        <v>136</v>
      </c>
      <c r="AI23" s="83" t="s">
        <v>137</v>
      </c>
      <c r="AJ23" s="83" t="s">
        <v>138</v>
      </c>
      <c r="AK23" s="80" t="s">
        <v>322</v>
      </c>
      <c r="AL23" s="220" t="s">
        <v>93</v>
      </c>
      <c r="AM23" s="11">
        <v>1</v>
      </c>
      <c r="AN23" s="12" t="s">
        <v>323</v>
      </c>
      <c r="AO23" s="13" t="s">
        <v>303</v>
      </c>
      <c r="AP23" s="236">
        <v>1</v>
      </c>
      <c r="AQ23" s="202" t="s">
        <v>397</v>
      </c>
      <c r="AR23" s="225" t="s">
        <v>387</v>
      </c>
    </row>
    <row r="24" spans="1:44" ht="189.75" customHeight="1" x14ac:dyDescent="0.2">
      <c r="A24" s="361"/>
      <c r="B24" s="43">
        <v>2</v>
      </c>
      <c r="C24" s="44" t="s">
        <v>69</v>
      </c>
      <c r="D24" s="190" t="s">
        <v>140</v>
      </c>
      <c r="E24" s="190" t="s">
        <v>141</v>
      </c>
      <c r="F24" s="199" t="s">
        <v>142</v>
      </c>
      <c r="G24" s="190" t="s">
        <v>49</v>
      </c>
      <c r="H24" s="192">
        <v>12</v>
      </c>
      <c r="I24" s="193" t="str">
        <f t="shared" si="26"/>
        <v>Baja</v>
      </c>
      <c r="J24" s="194">
        <f t="shared" si="27"/>
        <v>0.4</v>
      </c>
      <c r="K24" s="195" t="s">
        <v>88</v>
      </c>
      <c r="L24" s="196" t="str">
        <f>IF(NOT(ISERROR(MATCH(K24,'[4]Tabla Impacto'!$B$221:$B$223,0))),'[4]Tabla Impacto'!$F$223&amp;"Por favor no seleccionar los criterios de impacto(Afectación Económica o presupuestal y Pérdida Reputacional)",K24)</f>
        <v xml:space="preserve">     El riesgo afecta la imagen de de la entidad con efecto publicitario sostenido a nivel de sector administrativo, nivel departamental o municipal</v>
      </c>
      <c r="M24" s="193" t="str">
        <f>IF(OR(L24='[4]Tabla Impacto'!$C$11,L24='[4]Tabla Impacto'!$D$11),"Leve",IF(OR(L24='[4]Tabla Impacto'!$C$12,L24='[4]Tabla Impacto'!$D$12),"Menor",IF(OR(L24='[4]Tabla Impacto'!$C$13,L24='[4]Tabla Impacto'!$D$13),"Moderado",IF(OR(L24='[4]Tabla Impacto'!$C$14,L24='[4]Tabla Impacto'!$D$14),"Mayor",IF(OR(L24='[4]Tabla Impacto'!$C$15,L24='[4]Tabla Impacto'!$D$15),"Catastrófico","")))))</f>
        <v>Mayor</v>
      </c>
      <c r="N24" s="194">
        <f t="shared" si="28"/>
        <v>0.8</v>
      </c>
      <c r="O24" s="200" t="str">
        <f t="shared" si="29"/>
        <v>Alto</v>
      </c>
      <c r="P24" s="189">
        <v>1</v>
      </c>
      <c r="Q24" s="195" t="s">
        <v>143</v>
      </c>
      <c r="R24" s="53" t="str">
        <f t="shared" si="0"/>
        <v>Probabilidad</v>
      </c>
      <c r="S24" s="14" t="s">
        <v>63</v>
      </c>
      <c r="T24" s="14" t="s">
        <v>64</v>
      </c>
      <c r="U24" s="15" t="str">
        <f t="shared" si="30"/>
        <v>40%</v>
      </c>
      <c r="V24" s="14" t="s">
        <v>54</v>
      </c>
      <c r="W24" s="14" t="s">
        <v>55</v>
      </c>
      <c r="X24" s="14" t="s">
        <v>56</v>
      </c>
      <c r="Y24" s="182">
        <f t="shared" si="31"/>
        <v>0.24</v>
      </c>
      <c r="Z24" s="17" t="str">
        <f t="shared" si="32"/>
        <v>Baja</v>
      </c>
      <c r="AA24" s="15">
        <f t="shared" si="33"/>
        <v>0.24</v>
      </c>
      <c r="AB24" s="17" t="str">
        <f t="shared" si="34"/>
        <v>Mayor</v>
      </c>
      <c r="AC24" s="15">
        <f t="shared" si="35"/>
        <v>0.8</v>
      </c>
      <c r="AD24" s="18" t="str">
        <f t="shared" si="36"/>
        <v>Alto</v>
      </c>
      <c r="AE24" s="14" t="s">
        <v>65</v>
      </c>
      <c r="AF24" s="190" t="s">
        <v>144</v>
      </c>
      <c r="AG24" s="197" t="s">
        <v>91</v>
      </c>
      <c r="AH24" s="197" t="s">
        <v>145</v>
      </c>
      <c r="AI24" s="19">
        <v>44927</v>
      </c>
      <c r="AJ24" s="54" t="s">
        <v>146</v>
      </c>
      <c r="AK24" s="190" t="s">
        <v>147</v>
      </c>
      <c r="AL24" s="220" t="s">
        <v>93</v>
      </c>
      <c r="AM24" s="78">
        <v>0</v>
      </c>
      <c r="AN24" s="56" t="s">
        <v>324</v>
      </c>
      <c r="AO24" s="57" t="s">
        <v>327</v>
      </c>
      <c r="AP24" s="241">
        <v>0.5</v>
      </c>
      <c r="AQ24" s="207" t="s">
        <v>398</v>
      </c>
      <c r="AR24" s="224" t="s">
        <v>406</v>
      </c>
    </row>
    <row r="25" spans="1:44" ht="156.75" x14ac:dyDescent="0.2">
      <c r="A25" s="341"/>
      <c r="B25" s="43">
        <v>3</v>
      </c>
      <c r="C25" s="44" t="s">
        <v>69</v>
      </c>
      <c r="D25" s="45" t="s">
        <v>148</v>
      </c>
      <c r="E25" s="45" t="s">
        <v>149</v>
      </c>
      <c r="F25" s="46" t="s">
        <v>150</v>
      </c>
      <c r="G25" s="45" t="s">
        <v>49</v>
      </c>
      <c r="H25" s="47">
        <v>12</v>
      </c>
      <c r="I25" s="48" t="str">
        <f t="shared" si="26"/>
        <v>Baja</v>
      </c>
      <c r="J25" s="49">
        <f t="shared" si="27"/>
        <v>0.4</v>
      </c>
      <c r="K25" s="50" t="s">
        <v>50</v>
      </c>
      <c r="L25" s="51" t="str">
        <f>IF(NOT(ISERROR(MATCH(K25,'[4]Tabla Impacto'!$B$221:$B$223,0))),'[4]Tabla Impacto'!$F$223&amp;"Por favor no seleccionar los criterios de impacto(Afectación Económica o presupuestal y Pérdida Reputacional)",K25)</f>
        <v xml:space="preserve">     El riesgo afecta la imagen de la entidad con algunos usuarios de relevancia frente al logro de los objetivos</v>
      </c>
      <c r="M25" s="48" t="str">
        <f>IF(OR(L25='[4]Tabla Impacto'!$C$11,L25='[4]Tabla Impacto'!$D$11),"Leve",IF(OR(L25='[4]Tabla Impacto'!$C$12,L25='[4]Tabla Impacto'!$D$12),"Menor",IF(OR(L25='[4]Tabla Impacto'!$C$13,L25='[4]Tabla Impacto'!$D$13),"Moderado",IF(OR(L25='[4]Tabla Impacto'!$C$14,L25='[4]Tabla Impacto'!$D$14),"Mayor",IF(OR(L25='[4]Tabla Impacto'!$C$15,L25='[4]Tabla Impacto'!$D$15),"Catastrófico","")))))</f>
        <v>Moderado</v>
      </c>
      <c r="N25" s="49">
        <f t="shared" si="28"/>
        <v>0.6</v>
      </c>
      <c r="O25" s="52" t="str">
        <f t="shared" si="29"/>
        <v>Moderado</v>
      </c>
      <c r="P25" s="43">
        <v>1</v>
      </c>
      <c r="Q25" s="45" t="s">
        <v>151</v>
      </c>
      <c r="R25" s="53" t="str">
        <f t="shared" si="0"/>
        <v>Probabilidad</v>
      </c>
      <c r="S25" s="14" t="s">
        <v>52</v>
      </c>
      <c r="T25" s="14" t="s">
        <v>64</v>
      </c>
      <c r="U25" s="15" t="str">
        <f t="shared" si="30"/>
        <v>30%</v>
      </c>
      <c r="V25" s="14" t="s">
        <v>54</v>
      </c>
      <c r="W25" s="14" t="s">
        <v>55</v>
      </c>
      <c r="X25" s="14" t="s">
        <v>56</v>
      </c>
      <c r="Y25" s="182">
        <f t="shared" si="31"/>
        <v>0.28000000000000003</v>
      </c>
      <c r="Z25" s="17" t="str">
        <f t="shared" si="32"/>
        <v>Baja</v>
      </c>
      <c r="AA25" s="15">
        <f t="shared" si="33"/>
        <v>0.28000000000000003</v>
      </c>
      <c r="AB25" s="17" t="str">
        <f t="shared" si="34"/>
        <v>Moderado</v>
      </c>
      <c r="AC25" s="15">
        <f t="shared" si="35"/>
        <v>0.6</v>
      </c>
      <c r="AD25" s="18" t="str">
        <f t="shared" si="36"/>
        <v>Moderado</v>
      </c>
      <c r="AE25" s="72" t="s">
        <v>68</v>
      </c>
      <c r="AF25" s="85" t="s">
        <v>152</v>
      </c>
      <c r="AG25" s="44" t="s">
        <v>91</v>
      </c>
      <c r="AH25" s="86" t="s">
        <v>145</v>
      </c>
      <c r="AI25" s="19">
        <v>44927</v>
      </c>
      <c r="AJ25" s="19">
        <v>45291</v>
      </c>
      <c r="AK25" s="85" t="s">
        <v>153</v>
      </c>
      <c r="AL25" s="220" t="s">
        <v>93</v>
      </c>
      <c r="AM25" s="20">
        <v>1</v>
      </c>
      <c r="AN25" s="56" t="s">
        <v>325</v>
      </c>
      <c r="AO25" s="57" t="s">
        <v>303</v>
      </c>
      <c r="AP25" s="237">
        <v>1</v>
      </c>
      <c r="AQ25" s="207" t="s">
        <v>399</v>
      </c>
      <c r="AR25" s="224" t="s">
        <v>387</v>
      </c>
    </row>
    <row r="26" spans="1:44" ht="142.5" x14ac:dyDescent="0.2">
      <c r="A26" s="341"/>
      <c r="B26" s="43">
        <v>4</v>
      </c>
      <c r="C26" s="44" t="s">
        <v>69</v>
      </c>
      <c r="D26" s="45" t="s">
        <v>154</v>
      </c>
      <c r="E26" s="45" t="s">
        <v>155</v>
      </c>
      <c r="F26" s="46" t="s">
        <v>156</v>
      </c>
      <c r="G26" s="45" t="s">
        <v>49</v>
      </c>
      <c r="H26" s="47">
        <v>6000</v>
      </c>
      <c r="I26" s="218" t="str">
        <f t="shared" si="26"/>
        <v>Muy Alta</v>
      </c>
      <c r="J26" s="49">
        <f t="shared" si="27"/>
        <v>1</v>
      </c>
      <c r="K26" s="50" t="s">
        <v>157</v>
      </c>
      <c r="L26" s="51" t="str">
        <f>IF(NOT(ISERROR(MATCH(K26,'[4]Tabla Impacto'!$B$221:$B$223,0))),'[4]Tabla Impacto'!$F$223&amp;"Por favor no seleccionar los criterios de impacto(Afectación Económica o presupuestal y Pérdida Reputacional)",K26)</f>
        <v xml:space="preserve">     El riesgo afecta la imagen de la entidad internamente, de conocimiento general, nivel interno, de junta dircetiva y accionistas y/o de provedores</v>
      </c>
      <c r="M26" s="48" t="str">
        <f>IF(OR(L26='[4]Tabla Impacto'!$C$11,L26='[4]Tabla Impacto'!$D$11),"Leve",IF(OR(L26='[4]Tabla Impacto'!$C$12,L26='[4]Tabla Impacto'!$D$12),"Menor",IF(OR(L26='[4]Tabla Impacto'!$C$13,L26='[4]Tabla Impacto'!$D$13),"Moderado",IF(OR(L26='[4]Tabla Impacto'!$C$14,L26='[4]Tabla Impacto'!$D$14),"Mayor",IF(OR(L26='[4]Tabla Impacto'!$C$15,L26='[4]Tabla Impacto'!$D$15),"Catastrófico","")))))</f>
        <v>Menor</v>
      </c>
      <c r="N26" s="49">
        <f t="shared" si="28"/>
        <v>0.4</v>
      </c>
      <c r="O26" s="52" t="str">
        <f t="shared" si="29"/>
        <v>Alto</v>
      </c>
      <c r="P26" s="43">
        <v>1</v>
      </c>
      <c r="Q26" s="85" t="s">
        <v>158</v>
      </c>
      <c r="R26" s="53" t="str">
        <f t="shared" si="0"/>
        <v>Impacto</v>
      </c>
      <c r="S26" s="14" t="s">
        <v>159</v>
      </c>
      <c r="T26" s="14" t="s">
        <v>64</v>
      </c>
      <c r="U26" s="15" t="str">
        <f t="shared" si="30"/>
        <v>25%</v>
      </c>
      <c r="V26" s="14" t="s">
        <v>54</v>
      </c>
      <c r="W26" s="14" t="s">
        <v>55</v>
      </c>
      <c r="X26" s="14" t="s">
        <v>56</v>
      </c>
      <c r="Y26" s="182">
        <f t="shared" si="31"/>
        <v>1</v>
      </c>
      <c r="Z26" s="17" t="str">
        <f t="shared" si="32"/>
        <v>Muy Alta</v>
      </c>
      <c r="AA26" s="15">
        <f t="shared" si="33"/>
        <v>1</v>
      </c>
      <c r="AB26" s="17" t="str">
        <f t="shared" si="34"/>
        <v>Menor</v>
      </c>
      <c r="AC26" s="15">
        <f t="shared" si="35"/>
        <v>0.30000000000000004</v>
      </c>
      <c r="AD26" s="18" t="str">
        <f t="shared" si="36"/>
        <v>Alto</v>
      </c>
      <c r="AE26" s="14" t="s">
        <v>68</v>
      </c>
      <c r="AF26" s="85" t="s">
        <v>160</v>
      </c>
      <c r="AG26" s="44" t="s">
        <v>91</v>
      </c>
      <c r="AH26" s="86" t="s">
        <v>161</v>
      </c>
      <c r="AI26" s="19">
        <v>44927</v>
      </c>
      <c r="AJ26" s="19">
        <v>45291</v>
      </c>
      <c r="AK26" s="45" t="s">
        <v>326</v>
      </c>
      <c r="AL26" s="220" t="s">
        <v>93</v>
      </c>
      <c r="AM26" s="20">
        <v>1</v>
      </c>
      <c r="AN26" s="56" t="s">
        <v>400</v>
      </c>
      <c r="AO26" s="57" t="s">
        <v>303</v>
      </c>
      <c r="AP26" s="237">
        <v>1</v>
      </c>
      <c r="AQ26" s="207" t="s">
        <v>400</v>
      </c>
      <c r="AR26" s="224" t="s">
        <v>387</v>
      </c>
    </row>
    <row r="27" spans="1:44" ht="128.25" x14ac:dyDescent="0.2">
      <c r="A27" s="341"/>
      <c r="B27" s="43">
        <v>5</v>
      </c>
      <c r="C27" s="44" t="s">
        <v>69</v>
      </c>
      <c r="D27" s="45" t="s">
        <v>162</v>
      </c>
      <c r="E27" s="45" t="s">
        <v>163</v>
      </c>
      <c r="F27" s="46" t="s">
        <v>164</v>
      </c>
      <c r="G27" s="45" t="s">
        <v>49</v>
      </c>
      <c r="H27" s="47">
        <v>12</v>
      </c>
      <c r="I27" s="48" t="str">
        <f t="shared" si="26"/>
        <v>Baja</v>
      </c>
      <c r="J27" s="49">
        <f t="shared" si="27"/>
        <v>0.4</v>
      </c>
      <c r="K27" s="50" t="s">
        <v>120</v>
      </c>
      <c r="L27" s="51" t="str">
        <f>IF(NOT(ISERROR(MATCH(K27,'[4]Tabla Impacto'!$B$221:$B$223,0))),'[4]Tabla Impacto'!$F$223&amp;"Por favor no seleccionar los criterios de impacto(Afectación Económica o presupuestal y Pérdida Reputacional)",K27)</f>
        <v xml:space="preserve">     El riesgo afecta la imagen de la entidad a nivel nacional, con efecto publicitarios sostenible a nivel país</v>
      </c>
      <c r="M27" s="48" t="str">
        <f>IF(OR(L27='[4]Tabla Impacto'!$C$11,L27='[4]Tabla Impacto'!$D$11),"Leve",IF(OR(L27='[4]Tabla Impacto'!$C$12,L27='[4]Tabla Impacto'!$D$12),"Menor",IF(OR(L27='[4]Tabla Impacto'!$C$13,L27='[4]Tabla Impacto'!$D$13),"Moderado",IF(OR(L27='[4]Tabla Impacto'!$C$14,L27='[4]Tabla Impacto'!$D$14),"Mayor",IF(OR(L27='[4]Tabla Impacto'!$C$15,L27='[4]Tabla Impacto'!$D$15),"Catastrófico","")))))</f>
        <v>Catastrófico</v>
      </c>
      <c r="N27" s="49">
        <f t="shared" si="28"/>
        <v>1</v>
      </c>
      <c r="O27" s="52" t="str">
        <f t="shared" si="29"/>
        <v>Extremo</v>
      </c>
      <c r="P27" s="43">
        <v>1</v>
      </c>
      <c r="Q27" s="45" t="s">
        <v>165</v>
      </c>
      <c r="R27" s="53" t="str">
        <f t="shared" si="0"/>
        <v>Probabilidad</v>
      </c>
      <c r="S27" s="14" t="s">
        <v>63</v>
      </c>
      <c r="T27" s="14" t="s">
        <v>53</v>
      </c>
      <c r="U27" s="15" t="str">
        <f t="shared" si="30"/>
        <v>50%</v>
      </c>
      <c r="V27" s="14" t="s">
        <v>54</v>
      </c>
      <c r="W27" s="14" t="s">
        <v>55</v>
      </c>
      <c r="X27" s="14" t="s">
        <v>56</v>
      </c>
      <c r="Y27" s="182">
        <f t="shared" si="31"/>
        <v>0.2</v>
      </c>
      <c r="Z27" s="17" t="str">
        <f t="shared" si="32"/>
        <v>Muy Baja</v>
      </c>
      <c r="AA27" s="15">
        <f t="shared" si="33"/>
        <v>0.2</v>
      </c>
      <c r="AB27" s="17" t="str">
        <f t="shared" si="34"/>
        <v>Catastrófico</v>
      </c>
      <c r="AC27" s="15">
        <f t="shared" si="35"/>
        <v>1</v>
      </c>
      <c r="AD27" s="18" t="str">
        <f t="shared" si="36"/>
        <v>Extremo</v>
      </c>
      <c r="AE27" s="14" t="s">
        <v>65</v>
      </c>
      <c r="AF27" s="217" t="s">
        <v>166</v>
      </c>
      <c r="AG27" s="44" t="s">
        <v>91</v>
      </c>
      <c r="AH27" s="86" t="s">
        <v>161</v>
      </c>
      <c r="AI27" s="19">
        <v>44927</v>
      </c>
      <c r="AJ27" s="54" t="s">
        <v>167</v>
      </c>
      <c r="AK27" s="80" t="s">
        <v>168</v>
      </c>
      <c r="AL27" s="220" t="s">
        <v>93</v>
      </c>
      <c r="AM27" s="20">
        <v>1</v>
      </c>
      <c r="AN27" s="56" t="s">
        <v>328</v>
      </c>
      <c r="AO27" s="57" t="s">
        <v>303</v>
      </c>
      <c r="AP27" s="237">
        <v>1</v>
      </c>
      <c r="AQ27" s="207" t="s">
        <v>401</v>
      </c>
      <c r="AR27" s="224" t="s">
        <v>387</v>
      </c>
    </row>
    <row r="28" spans="1:44" ht="200.25" thickBot="1" x14ac:dyDescent="0.25">
      <c r="A28" s="341"/>
      <c r="B28" s="88">
        <v>6</v>
      </c>
      <c r="C28" s="44" t="s">
        <v>69</v>
      </c>
      <c r="D28" s="45" t="s">
        <v>169</v>
      </c>
      <c r="E28" s="45" t="s">
        <v>170</v>
      </c>
      <c r="F28" s="46" t="s">
        <v>329</v>
      </c>
      <c r="G28" s="45" t="s">
        <v>49</v>
      </c>
      <c r="H28" s="47">
        <v>435</v>
      </c>
      <c r="I28" s="48" t="str">
        <f t="shared" si="26"/>
        <v>Media</v>
      </c>
      <c r="J28" s="49">
        <f t="shared" si="27"/>
        <v>0.6</v>
      </c>
      <c r="K28" s="50" t="s">
        <v>50</v>
      </c>
      <c r="L28" s="84" t="str">
        <f>IF(NOT(ISERROR(MATCH(K28,'[4]Tabla Impacto'!$B$221:$B$223,0))),'[4]Tabla Impacto'!$F$223&amp;"Por favor no seleccionar los criterios de impacto(Afectación Económica o presupuestal y Pérdida Reputacional)",K28)</f>
        <v xml:space="preserve">     El riesgo afecta la imagen de la entidad con algunos usuarios de relevancia frente al logro de los objetivos</v>
      </c>
      <c r="M28" s="48" t="str">
        <f>IF(OR(L28='[4]Tabla Impacto'!$C$11,L28='[4]Tabla Impacto'!$D$11),"Leve",IF(OR(L28='[4]Tabla Impacto'!$C$12,L28='[4]Tabla Impacto'!$D$12),"Menor",IF(OR(L28='[4]Tabla Impacto'!$C$13,L28='[4]Tabla Impacto'!$D$13),"Moderado",IF(OR(L28='[4]Tabla Impacto'!$C$14,L28='[4]Tabla Impacto'!$D$14),"Mayor",IF(OR(L28='[4]Tabla Impacto'!$C$15,L28='[4]Tabla Impacto'!$D$15),"Catastrófico","")))))</f>
        <v>Moderado</v>
      </c>
      <c r="N28" s="49">
        <f t="shared" si="28"/>
        <v>0.6</v>
      </c>
      <c r="O28" s="52" t="str">
        <f t="shared" si="29"/>
        <v>Moderado</v>
      </c>
      <c r="P28" s="43">
        <v>1</v>
      </c>
      <c r="Q28" s="45" t="s">
        <v>171</v>
      </c>
      <c r="R28" s="53" t="str">
        <f t="shared" si="0"/>
        <v>Probabilidad</v>
      </c>
      <c r="S28" s="14" t="s">
        <v>63</v>
      </c>
      <c r="T28" s="14" t="s">
        <v>53</v>
      </c>
      <c r="U28" s="15" t="str">
        <f t="shared" si="30"/>
        <v>50%</v>
      </c>
      <c r="V28" s="14" t="s">
        <v>54</v>
      </c>
      <c r="W28" s="14" t="s">
        <v>55</v>
      </c>
      <c r="X28" s="14" t="s">
        <v>56</v>
      </c>
      <c r="Y28" s="182">
        <f t="shared" si="31"/>
        <v>0.3</v>
      </c>
      <c r="Z28" s="17" t="str">
        <f t="shared" si="32"/>
        <v>Baja</v>
      </c>
      <c r="AA28" s="15">
        <f t="shared" si="33"/>
        <v>0.3</v>
      </c>
      <c r="AB28" s="17" t="str">
        <f t="shared" si="34"/>
        <v>Moderado</v>
      </c>
      <c r="AC28" s="15">
        <f t="shared" si="35"/>
        <v>0.6</v>
      </c>
      <c r="AD28" s="18" t="str">
        <f t="shared" si="36"/>
        <v>Moderado</v>
      </c>
      <c r="AE28" s="14" t="s">
        <v>65</v>
      </c>
      <c r="AF28" s="190" t="s">
        <v>172</v>
      </c>
      <c r="AG28" s="197" t="s">
        <v>91</v>
      </c>
      <c r="AH28" s="197" t="s">
        <v>173</v>
      </c>
      <c r="AI28" s="19">
        <v>44927</v>
      </c>
      <c r="AJ28" s="19">
        <v>45291</v>
      </c>
      <c r="AK28" s="80" t="s">
        <v>174</v>
      </c>
      <c r="AL28" s="220" t="s">
        <v>93</v>
      </c>
      <c r="AM28" s="78">
        <v>0.5</v>
      </c>
      <c r="AN28" s="56" t="s">
        <v>330</v>
      </c>
      <c r="AO28" s="57" t="s">
        <v>331</v>
      </c>
      <c r="AP28" s="241">
        <v>0</v>
      </c>
      <c r="AQ28" s="226" t="s">
        <v>391</v>
      </c>
      <c r="AR28" s="224" t="s">
        <v>404</v>
      </c>
    </row>
    <row r="29" spans="1:44" ht="213.75" x14ac:dyDescent="0.2">
      <c r="A29" s="341"/>
      <c r="B29" s="43">
        <v>7</v>
      </c>
      <c r="C29" s="44" t="s">
        <v>69</v>
      </c>
      <c r="D29" s="45" t="s">
        <v>175</v>
      </c>
      <c r="E29" s="45" t="s">
        <v>176</v>
      </c>
      <c r="F29" s="46" t="s">
        <v>177</v>
      </c>
      <c r="G29" s="45" t="s">
        <v>49</v>
      </c>
      <c r="H29" s="47">
        <v>100</v>
      </c>
      <c r="I29" s="87" t="str">
        <f t="shared" si="26"/>
        <v>Media</v>
      </c>
      <c r="J29" s="89">
        <f t="shared" si="27"/>
        <v>0.6</v>
      </c>
      <c r="K29" s="50" t="s">
        <v>50</v>
      </c>
      <c r="L29" s="84" t="str">
        <f>IF(NOT(ISERROR(MATCH(K29,'[4]Tabla Impacto'!$B$221:$B$223,0))),'[4]Tabla Impacto'!$F$223&amp;"Por favor no seleccionar los criterios de impacto(Afectación Económica o presupuestal y Pérdida Reputacional)",K29)</f>
        <v xml:space="preserve">     El riesgo afecta la imagen de la entidad con algunos usuarios de relevancia frente al logro de los objetivos</v>
      </c>
      <c r="M29" s="90" t="str">
        <f>IF(OR(L29='[4]Tabla Impacto'!$C$11,L29='[4]Tabla Impacto'!$D$11),"Leve",IF(OR(L29='[4]Tabla Impacto'!$C$12,L29='[4]Tabla Impacto'!$D$12),"Menor",IF(OR(L29='[4]Tabla Impacto'!$C$13,L29='[4]Tabla Impacto'!$D$13),"Moderado",IF(OR(L29='[4]Tabla Impacto'!$C$14,L29='[4]Tabla Impacto'!$D$14),"Mayor",IF(OR(L29='[4]Tabla Impacto'!$C$15,L29='[4]Tabla Impacto'!$D$15),"Catastrófico","")))))</f>
        <v>Moderado</v>
      </c>
      <c r="N29" s="89">
        <f t="shared" si="28"/>
        <v>0.6</v>
      </c>
      <c r="O29" s="90" t="str">
        <f t="shared" si="29"/>
        <v>Moderado</v>
      </c>
      <c r="P29" s="75">
        <v>1</v>
      </c>
      <c r="Q29" s="45" t="s">
        <v>178</v>
      </c>
      <c r="R29" s="53" t="str">
        <f t="shared" si="0"/>
        <v>Probabilidad</v>
      </c>
      <c r="S29" s="14" t="s">
        <v>63</v>
      </c>
      <c r="T29" s="14" t="s">
        <v>53</v>
      </c>
      <c r="U29" s="15" t="str">
        <f t="shared" si="30"/>
        <v>50%</v>
      </c>
      <c r="V29" s="14" t="s">
        <v>54</v>
      </c>
      <c r="W29" s="14" t="s">
        <v>55</v>
      </c>
      <c r="X29" s="14" t="s">
        <v>56</v>
      </c>
      <c r="Y29" s="182">
        <f t="shared" si="31"/>
        <v>0.3</v>
      </c>
      <c r="Z29" s="17" t="str">
        <f t="shared" si="32"/>
        <v>Baja</v>
      </c>
      <c r="AA29" s="15">
        <f t="shared" si="33"/>
        <v>0.3</v>
      </c>
      <c r="AB29" s="17" t="str">
        <f t="shared" si="34"/>
        <v>Moderado</v>
      </c>
      <c r="AC29" s="15">
        <f t="shared" si="35"/>
        <v>0.6</v>
      </c>
      <c r="AD29" s="18" t="str">
        <f t="shared" si="36"/>
        <v>Moderado</v>
      </c>
      <c r="AE29" s="14" t="s">
        <v>65</v>
      </c>
      <c r="AF29" s="190" t="s">
        <v>179</v>
      </c>
      <c r="AG29" s="44" t="s">
        <v>91</v>
      </c>
      <c r="AH29" s="44" t="s">
        <v>180</v>
      </c>
      <c r="AI29" s="19">
        <v>44927</v>
      </c>
      <c r="AJ29" s="19">
        <v>45169</v>
      </c>
      <c r="AK29" s="80" t="s">
        <v>181</v>
      </c>
      <c r="AL29" s="220" t="s">
        <v>93</v>
      </c>
      <c r="AM29" s="78">
        <v>0</v>
      </c>
      <c r="AN29" s="56" t="s">
        <v>332</v>
      </c>
      <c r="AO29" s="57" t="s">
        <v>366</v>
      </c>
      <c r="AP29" s="241" t="s">
        <v>389</v>
      </c>
      <c r="AQ29" s="202" t="s">
        <v>390</v>
      </c>
      <c r="AR29" s="204" t="s">
        <v>387</v>
      </c>
    </row>
    <row r="30" spans="1:44" ht="171.75" thickBot="1" x14ac:dyDescent="0.25">
      <c r="A30" s="342"/>
      <c r="B30" s="58">
        <v>8</v>
      </c>
      <c r="C30" s="59" t="s">
        <v>69</v>
      </c>
      <c r="D30" s="60" t="s">
        <v>182</v>
      </c>
      <c r="E30" s="60" t="s">
        <v>183</v>
      </c>
      <c r="F30" s="61" t="s">
        <v>184</v>
      </c>
      <c r="G30" s="60" t="s">
        <v>49</v>
      </c>
      <c r="H30" s="62">
        <v>5000</v>
      </c>
      <c r="I30" s="63" t="str">
        <f t="shared" si="26"/>
        <v>Alta</v>
      </c>
      <c r="J30" s="64">
        <f t="shared" ref="J30" si="37">IF(I30="","",IF(I30="Muy Baja",0.2,IF(I30="Baja",0.4,IF(I30="Media",0.6,IF(I30="Alta",0.8,IF(I30="Muy Alta",1,))))))</f>
        <v>0.8</v>
      </c>
      <c r="K30" s="65" t="s">
        <v>157</v>
      </c>
      <c r="L30" s="66" t="str">
        <f>IF(NOT(ISERROR(MATCH(K30,'[4]Tabla Impacto'!$B$221:$B$223,0))),'[4]Tabla Impacto'!$F$223&amp;"Por favor no seleccionar los criterios de impacto(Afectación Económica o presupuestal y Pérdida Reputacional)",K30)</f>
        <v xml:space="preserve">     El riesgo afecta la imagen de la entidad internamente, de conocimiento general, nivel interno, de junta dircetiva y accionistas y/o de provedores</v>
      </c>
      <c r="M30" s="63" t="str">
        <f>IF(OR(L30='[4]Tabla Impacto'!$C$11,L30='[4]Tabla Impacto'!$D$11),"Leve",IF(OR(L30='[4]Tabla Impacto'!$C$12,L30='[4]Tabla Impacto'!$D$12),"Menor",IF(OR(L30='[4]Tabla Impacto'!$C$13,L30='[4]Tabla Impacto'!$D$13),"Moderado",IF(OR(L30='[4]Tabla Impacto'!$C$14,L30='[4]Tabla Impacto'!$D$14),"Mayor",IF(OR(L30='[4]Tabla Impacto'!$C$15,L30='[4]Tabla Impacto'!$D$15),"Catastrófico","")))))</f>
        <v>Menor</v>
      </c>
      <c r="N30" s="64">
        <f t="shared" ref="N30" si="38">IF(M30="","",IF(M30="Leve",0.2,IF(M30="Menor",0.4,IF(M30="Moderado",0.6,IF(M30="Mayor",0.8,IF(M30="Catastrófico",1,))))))</f>
        <v>0.4</v>
      </c>
      <c r="O30" s="67" t="str">
        <f t="shared" ref="O30" si="39">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Moderado</v>
      </c>
      <c r="P30" s="58">
        <v>1</v>
      </c>
      <c r="Q30" s="60" t="s">
        <v>185</v>
      </c>
      <c r="R30" s="69" t="str">
        <f t="shared" ref="R30" si="40">IF(OR(S30="Preventivo",S30="Detectivo"),"Probabilidad",IF(S30="Correctivo","Impacto",""))</f>
        <v>Probabilidad</v>
      </c>
      <c r="S30" s="23" t="s">
        <v>63</v>
      </c>
      <c r="T30" s="23" t="s">
        <v>53</v>
      </c>
      <c r="U30" s="24" t="str">
        <f t="shared" ref="U30" si="41">IF(AND(S30="Preventivo",T30="Automático"),"50%",IF(AND(S30="Preventivo",T30="Manual"),"40%",IF(AND(S30="Detectivo",T30="Automático"),"40%",IF(AND(S30="Detectivo",T30="Manual"),"30%",IF(AND(S30="Correctivo",T30="Automático"),"35%",IF(AND(S30="Correctivo",T30="Manual"),"25%",""))))))</f>
        <v>50%</v>
      </c>
      <c r="V30" s="23" t="s">
        <v>54</v>
      </c>
      <c r="W30" s="23" t="s">
        <v>55</v>
      </c>
      <c r="X30" s="23" t="s">
        <v>56</v>
      </c>
      <c r="Y30" s="183">
        <f t="shared" ref="Y30" si="42">IFERROR(IF(R30="Probabilidad",(J30-(+J30*U30)),IF(R30="Impacto",J30,"")),"")</f>
        <v>0.4</v>
      </c>
      <c r="Z30" s="25" t="str">
        <f t="shared" ref="Z30" si="43">IFERROR(IF(Y30="","",IF(Y30&lt;=0.2,"Muy Baja",IF(Y30&lt;=0.4,"Baja",IF(Y30&lt;=0.6,"Media",IF(Y30&lt;=0.8,"Alta","Muy Alta"))))),"")</f>
        <v>Baja</v>
      </c>
      <c r="AA30" s="24">
        <f t="shared" ref="AA30" si="44">+Y30</f>
        <v>0.4</v>
      </c>
      <c r="AB30" s="25" t="str">
        <f t="shared" ref="AB30" si="45">IFERROR(IF(AC30="","",IF(AC30&lt;=0.2,"Leve",IF(AC30&lt;=0.4,"Menor",IF(AC30&lt;=0.6,"Moderado",IF(AC30&lt;=0.8,"Mayor","Catastrófico"))))),"")</f>
        <v>Menor</v>
      </c>
      <c r="AC30" s="24">
        <f t="shared" ref="AC30" si="46">IFERROR(IF(R30="Impacto",(N30-(+N30*U30)),IF(R30="Probabilidad",N30,"")),"")</f>
        <v>0.4</v>
      </c>
      <c r="AD30" s="26" t="str">
        <f t="shared" ref="AD30" si="47">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Moderado</v>
      </c>
      <c r="AE30" s="23" t="s">
        <v>68</v>
      </c>
      <c r="AF30" s="199" t="s">
        <v>186</v>
      </c>
      <c r="AG30" s="59" t="s">
        <v>91</v>
      </c>
      <c r="AH30" s="198" t="s">
        <v>187</v>
      </c>
      <c r="AI30" s="27">
        <v>44927</v>
      </c>
      <c r="AJ30" s="82" t="s">
        <v>167</v>
      </c>
      <c r="AK30" s="60" t="s">
        <v>188</v>
      </c>
      <c r="AL30" s="222" t="s">
        <v>93</v>
      </c>
      <c r="AM30" s="70">
        <v>0</v>
      </c>
      <c r="AN30" s="29" t="s">
        <v>333</v>
      </c>
      <c r="AO30" s="91" t="s">
        <v>334</v>
      </c>
      <c r="AP30" s="240">
        <v>0.5</v>
      </c>
      <c r="AQ30" s="205" t="s">
        <v>407</v>
      </c>
      <c r="AR30" s="211" t="s">
        <v>425</v>
      </c>
    </row>
    <row r="31" spans="1:44" ht="138" customHeight="1" x14ac:dyDescent="0.2">
      <c r="A31" s="340" t="s">
        <v>214</v>
      </c>
      <c r="B31" s="339">
        <v>1</v>
      </c>
      <c r="C31" s="336" t="s">
        <v>69</v>
      </c>
      <c r="D31" s="297" t="s">
        <v>190</v>
      </c>
      <c r="E31" s="297" t="s">
        <v>191</v>
      </c>
      <c r="F31" s="333" t="s">
        <v>192</v>
      </c>
      <c r="G31" s="297" t="s">
        <v>49</v>
      </c>
      <c r="H31" s="343">
        <v>100</v>
      </c>
      <c r="I31" s="259" t="str">
        <f>IF(H31&lt;=0,"",IF(H31&lt;=2,"Muy Baja",IF(H31&lt;=24,"Baja",IF(H31&lt;=500,"Media",IF(H31&lt;=5000,"Alta","Muy Alta")))))</f>
        <v>Media</v>
      </c>
      <c r="J31" s="256">
        <f>IF(I31="","",IF(I31="Muy Baja",0.2,IF(I31="Baja",0.4,IF(I31="Media",0.6,IF(I31="Alta",0.8,IF(I31="Muy Alta",1,))))))</f>
        <v>0.6</v>
      </c>
      <c r="K31" s="250" t="s">
        <v>50</v>
      </c>
      <c r="L31" s="256" t="str">
        <f>IF(NOT(ISERROR(MATCH(K31,'[5]Tabla Impacto'!$B$221:$B$223,0))),'[5]Tabla Impacto'!$F$223&amp;"Por favor no seleccionar los criterios de impacto(Afectación Económica o presupuestal y Pérdida Reputacional)",K31)</f>
        <v xml:space="preserve">     El riesgo afecta la imagen de la entidad con algunos usuarios de relevancia frente al logro de los objetivos</v>
      </c>
      <c r="M31" s="259" t="str">
        <f>IF(OR(L31='[5]Tabla Impacto'!$C$11,L31='[5]Tabla Impacto'!$D$11),"Leve",IF(OR(L31='[5]Tabla Impacto'!$C$12,L31='[5]Tabla Impacto'!$D$12),"Menor",IF(OR(L31='[5]Tabla Impacto'!$C$13,L31='[5]Tabla Impacto'!$D$13),"Moderado",IF(OR(L31='[5]Tabla Impacto'!$C$14,L31='[5]Tabla Impacto'!$D$14),"Mayor",IF(OR(L31='[5]Tabla Impacto'!$C$15,L31='[5]Tabla Impacto'!$D$15),"Catastrófico","")))))</f>
        <v>Moderado</v>
      </c>
      <c r="N31" s="256">
        <f>IF(M31="","",IF(M31="Leve",0.2,IF(M31="Menor",0.4,IF(M31="Moderado",0.6,IF(M31="Mayor",0.8,IF(M31="Catastrófico",1,))))))</f>
        <v>0.6</v>
      </c>
      <c r="O31" s="253" t="str">
        <f>IF(OR(AND(I31="Muy Baja",M31="Leve"),AND(I31="Muy Baja",M31="Menor"),AND(I31="Baja",M31="Leve")),"Bajo",IF(OR(AND(I31="Muy baja",M31="Moderado"),AND(I31="Baja",M31="Menor"),AND(I31="Baja",M31="Moderado"),AND(I31="Media",M31="Leve"),AND(I31="Media",M31="Menor"),AND(I31="Media",M31="Moderado"),AND(I31="Alta",M31="Leve"),AND(I31="Alta",M31="Menor")),"Moderado",IF(OR(AND(I31="Muy Baja",M31="Mayor"),AND(I31="Baja",M31="Mayor"),AND(I31="Media",M31="Mayor"),AND(I31="Alta",M31="Moderado"),AND(I31="Alta",M31="Mayor"),AND(I31="Muy Alta",M31="Leve"),AND(I31="Muy Alta",M31="Menor"),AND(I31="Muy Alta",M31="Moderado"),AND(I31="Muy Alta",M31="Mayor")),"Alto",IF(OR(AND(I31="Muy Baja",M31="Catastrófico"),AND(I31="Baja",M31="Catastrófico"),AND(I31="Media",M31="Catastrófico"),AND(I31="Alta",M31="Catastrófico"),AND(I31="Muy Alta",M31="Catastrófico")),"Extremo",""))))</f>
        <v>Moderado</v>
      </c>
      <c r="P31" s="274">
        <v>1</v>
      </c>
      <c r="Q31" s="265" t="s">
        <v>193</v>
      </c>
      <c r="R31" s="262" t="str">
        <f>IF(OR(S31="Preventivo",S31="Detectivo"),"Probabilidad",IF(S31="Correctivo","Impacto",""))</f>
        <v>Probabilidad</v>
      </c>
      <c r="S31" s="268" t="s">
        <v>63</v>
      </c>
      <c r="T31" s="268" t="s">
        <v>64</v>
      </c>
      <c r="U31" s="271" t="str">
        <f>IF(AND(S31="Preventivo",T31="Automático"),"50%",IF(AND(S31="Preventivo",T31="Manual"),"40%",IF(AND(S31="Detectivo",T31="Automático"),"40%",IF(AND(S31="Detectivo",T31="Manual"),"30%",IF(AND(S31="Correctivo",T31="Automático"),"35%",IF(AND(S31="Correctivo",T31="Manual"),"25%",""))))))</f>
        <v>40%</v>
      </c>
      <c r="V31" s="268" t="s">
        <v>54</v>
      </c>
      <c r="W31" s="268" t="s">
        <v>55</v>
      </c>
      <c r="X31" s="268" t="s">
        <v>56</v>
      </c>
      <c r="Y31" s="290">
        <f>IFERROR(IF(R31="Probabilidad",(J31-(+J31*U31)),IF(R31="Impacto",J31,"")),"")</f>
        <v>0.36</v>
      </c>
      <c r="Z31" s="305" t="str">
        <f>IFERROR(IF(Y31="","",IF(Y31&lt;=0.2,"Muy Baja",IF(Y31&lt;=0.4,"Baja",IF(Y31&lt;=0.6,"Media",IF(Y31&lt;=0.8,"Alta","Muy Alta"))))),"")</f>
        <v>Baja</v>
      </c>
      <c r="AA31" s="271">
        <f>+Y31</f>
        <v>0.36</v>
      </c>
      <c r="AB31" s="305" t="str">
        <f>IFERROR(IF(AC31="","",IF(AC31&lt;=0.2,"Leve",IF(AC31&lt;=0.4,"Menor",IF(AC31&lt;=0.6,"Moderado",IF(AC31&lt;=0.8,"Mayor","Catastrófico"))))),"")</f>
        <v>Moderado</v>
      </c>
      <c r="AC31" s="271">
        <f>IFERROR(IF(R31="Impacto",(N31-(+N31*U31)),IF(R31="Probabilidad",N31,"")),"")</f>
        <v>0.6</v>
      </c>
      <c r="AD31" s="30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Moderado</v>
      </c>
      <c r="AE31" s="268" t="s">
        <v>65</v>
      </c>
      <c r="AF31" s="219" t="s">
        <v>335</v>
      </c>
      <c r="AG31" s="265" t="s">
        <v>91</v>
      </c>
      <c r="AH31" s="265" t="s">
        <v>139</v>
      </c>
      <c r="AI31" s="9" t="s">
        <v>336</v>
      </c>
      <c r="AJ31" s="83" t="s">
        <v>338</v>
      </c>
      <c r="AK31" s="297" t="s">
        <v>194</v>
      </c>
      <c r="AL31" s="95" t="s">
        <v>93</v>
      </c>
      <c r="AM31" s="55">
        <v>0</v>
      </c>
      <c r="AN31" s="21" t="s">
        <v>341</v>
      </c>
      <c r="AO31" s="287" t="s">
        <v>343</v>
      </c>
      <c r="AP31" s="239">
        <v>0.15</v>
      </c>
      <c r="AQ31" s="203" t="s">
        <v>408</v>
      </c>
      <c r="AR31" s="213" t="s">
        <v>433</v>
      </c>
    </row>
    <row r="32" spans="1:44" ht="96.75" customHeight="1" x14ac:dyDescent="0.2">
      <c r="A32" s="341"/>
      <c r="B32" s="303"/>
      <c r="C32" s="337"/>
      <c r="D32" s="331"/>
      <c r="E32" s="331"/>
      <c r="F32" s="334"/>
      <c r="G32" s="331"/>
      <c r="H32" s="303"/>
      <c r="I32" s="260"/>
      <c r="J32" s="257"/>
      <c r="K32" s="251"/>
      <c r="L32" s="257"/>
      <c r="M32" s="260"/>
      <c r="N32" s="257"/>
      <c r="O32" s="254"/>
      <c r="P32" s="275"/>
      <c r="Q32" s="266"/>
      <c r="R32" s="263"/>
      <c r="S32" s="269"/>
      <c r="T32" s="269"/>
      <c r="U32" s="272"/>
      <c r="V32" s="269"/>
      <c r="W32" s="269"/>
      <c r="X32" s="269"/>
      <c r="Y32" s="291"/>
      <c r="Z32" s="306"/>
      <c r="AA32" s="303"/>
      <c r="AB32" s="306"/>
      <c r="AC32" s="303"/>
      <c r="AD32" s="300"/>
      <c r="AE32" s="300"/>
      <c r="AF32" s="92" t="s">
        <v>345</v>
      </c>
      <c r="AG32" s="293"/>
      <c r="AH32" s="295"/>
      <c r="AI32" s="19" t="s">
        <v>337</v>
      </c>
      <c r="AJ32" s="54" t="s">
        <v>339</v>
      </c>
      <c r="AK32" s="298"/>
      <c r="AL32" s="220" t="s">
        <v>93</v>
      </c>
      <c r="AM32" s="180" t="s">
        <v>304</v>
      </c>
      <c r="AN32" s="21" t="s">
        <v>342</v>
      </c>
      <c r="AO32" s="288"/>
      <c r="AP32" s="239">
        <v>1</v>
      </c>
      <c r="AQ32" s="203" t="s">
        <v>409</v>
      </c>
      <c r="AR32" s="213" t="s">
        <v>432</v>
      </c>
    </row>
    <row r="33" spans="1:44" ht="70.5" customHeight="1" x14ac:dyDescent="0.2">
      <c r="A33" s="341"/>
      <c r="B33" s="303"/>
      <c r="C33" s="337"/>
      <c r="D33" s="331"/>
      <c r="E33" s="331"/>
      <c r="F33" s="334"/>
      <c r="G33" s="331"/>
      <c r="H33" s="303"/>
      <c r="I33" s="260"/>
      <c r="J33" s="257"/>
      <c r="K33" s="251"/>
      <c r="L33" s="257"/>
      <c r="M33" s="260"/>
      <c r="N33" s="257"/>
      <c r="O33" s="254"/>
      <c r="P33" s="276"/>
      <c r="Q33" s="267"/>
      <c r="R33" s="264"/>
      <c r="S33" s="270"/>
      <c r="T33" s="270"/>
      <c r="U33" s="273"/>
      <c r="V33" s="270"/>
      <c r="W33" s="270"/>
      <c r="X33" s="270"/>
      <c r="Y33" s="292"/>
      <c r="Z33" s="307"/>
      <c r="AA33" s="304"/>
      <c r="AB33" s="307"/>
      <c r="AC33" s="304"/>
      <c r="AD33" s="301"/>
      <c r="AE33" s="301"/>
      <c r="AF33" s="94" t="s">
        <v>344</v>
      </c>
      <c r="AG33" s="294"/>
      <c r="AH33" s="296"/>
      <c r="AI33" s="93" t="s">
        <v>340</v>
      </c>
      <c r="AJ33" s="93" t="s">
        <v>198</v>
      </c>
      <c r="AK33" s="299"/>
      <c r="AL33" s="220" t="s">
        <v>93</v>
      </c>
      <c r="AM33" s="180" t="s">
        <v>304</v>
      </c>
      <c r="AN33" s="21" t="s">
        <v>342</v>
      </c>
      <c r="AO33" s="289"/>
      <c r="AP33" s="239">
        <v>0</v>
      </c>
      <c r="AQ33" s="223" t="s">
        <v>412</v>
      </c>
      <c r="AR33" s="235" t="s">
        <v>434</v>
      </c>
    </row>
    <row r="34" spans="1:44" ht="129.75" customHeight="1" x14ac:dyDescent="0.2">
      <c r="A34" s="341"/>
      <c r="B34" s="303"/>
      <c r="C34" s="337"/>
      <c r="D34" s="331"/>
      <c r="E34" s="331"/>
      <c r="F34" s="334"/>
      <c r="G34" s="331"/>
      <c r="H34" s="303"/>
      <c r="I34" s="260"/>
      <c r="J34" s="257"/>
      <c r="K34" s="251"/>
      <c r="L34" s="257"/>
      <c r="M34" s="260"/>
      <c r="N34" s="257"/>
      <c r="O34" s="254"/>
      <c r="P34" s="96">
        <v>2</v>
      </c>
      <c r="Q34" s="46" t="s">
        <v>195</v>
      </c>
      <c r="R34" s="97" t="str">
        <f t="shared" ref="R34:R45" si="48">IF(OR(S34="Preventivo",S34="Detectivo"),"Probabilidad",IF(S34="Correctivo","Impacto",""))</f>
        <v>Impacto</v>
      </c>
      <c r="S34" s="98" t="s">
        <v>159</v>
      </c>
      <c r="T34" s="98" t="s">
        <v>64</v>
      </c>
      <c r="U34" s="99" t="str">
        <f t="shared" ref="U34:U35" si="49">IF(AND(S34="Preventivo",T34="Automático"),"50%",IF(AND(S34="Preventivo",T34="Manual"),"40%",IF(AND(S34="Detectivo",T34="Automático"),"40%",IF(AND(S34="Detectivo",T34="Manual"),"30%",IF(AND(S34="Correctivo",T34="Automático"),"35%",IF(AND(S34="Correctivo",T34="Manual"),"25%",""))))))</f>
        <v>25%</v>
      </c>
      <c r="V34" s="98" t="s">
        <v>54</v>
      </c>
      <c r="W34" s="98" t="s">
        <v>196</v>
      </c>
      <c r="X34" s="98" t="s">
        <v>56</v>
      </c>
      <c r="Y34" s="185">
        <f>IFERROR(IF(AND(R31="Probabilidad",R34="Probabilidad"),(AA31-(+AA31*U34)),IF(R34="Probabilidad",(J31-(+J31*U34)),IF(R34="Impacto",AA31,""))),"")</f>
        <v>0.36</v>
      </c>
      <c r="Z34" s="100" t="str">
        <f t="shared" ref="Z34:Z37" si="50">IFERROR(IF(Y34="","",IF(Y34&lt;=0.2,"Muy Baja",IF(Y34&lt;=0.4,"Baja",IF(Y34&lt;=0.6,"Media",IF(Y34&lt;=0.8,"Alta","Muy Alta"))))),"")</f>
        <v>Baja</v>
      </c>
      <c r="AA34" s="99">
        <f t="shared" ref="AA34:AA35" si="51">+Y34</f>
        <v>0.36</v>
      </c>
      <c r="AB34" s="100" t="str">
        <f t="shared" ref="AB34:AB37" si="52">IFERROR(IF(AC34="","",IF(AC34&lt;=0.2,"Leve",IF(AC34&lt;=0.4,"Menor",IF(AC34&lt;=0.6,"Moderado",IF(AC34&lt;=0.8,"Mayor","Catastrófico"))))),"")</f>
        <v>Moderado</v>
      </c>
      <c r="AC34" s="99">
        <f>IFERROR(IF(AND(R31="Impacto",R34="Impacto"),(AC31-(+AC31*U34)),IF(R34="Impacto",(N31-(+N31*U34)),IF(R34="Probabilidad",AC31,""))),"")</f>
        <v>0.44999999999999996</v>
      </c>
      <c r="AD34" s="101" t="str">
        <f t="shared" ref="AD34:AD35" si="53">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98" t="s">
        <v>57</v>
      </c>
      <c r="AF34" s="46" t="s">
        <v>197</v>
      </c>
      <c r="AG34" s="102" t="s">
        <v>91</v>
      </c>
      <c r="AH34" s="102" t="s">
        <v>139</v>
      </c>
      <c r="AI34" s="103">
        <v>44927</v>
      </c>
      <c r="AJ34" s="104" t="s">
        <v>198</v>
      </c>
      <c r="AK34" s="46" t="s">
        <v>199</v>
      </c>
      <c r="AL34" s="220" t="s">
        <v>93</v>
      </c>
      <c r="AM34" s="20">
        <v>1</v>
      </c>
      <c r="AN34" s="56" t="s">
        <v>346</v>
      </c>
      <c r="AO34" s="57" t="s">
        <v>303</v>
      </c>
      <c r="AP34" s="237">
        <v>1</v>
      </c>
      <c r="AQ34" s="207" t="s">
        <v>410</v>
      </c>
      <c r="AR34" s="224" t="s">
        <v>387</v>
      </c>
    </row>
    <row r="35" spans="1:44" ht="137.25" customHeight="1" x14ac:dyDescent="0.2">
      <c r="A35" s="341"/>
      <c r="B35" s="304"/>
      <c r="C35" s="338"/>
      <c r="D35" s="332"/>
      <c r="E35" s="332"/>
      <c r="F35" s="335"/>
      <c r="G35" s="332"/>
      <c r="H35" s="304"/>
      <c r="I35" s="261"/>
      <c r="J35" s="258"/>
      <c r="K35" s="252"/>
      <c r="L35" s="258"/>
      <c r="M35" s="261"/>
      <c r="N35" s="258"/>
      <c r="O35" s="255"/>
      <c r="P35" s="96">
        <v>3</v>
      </c>
      <c r="Q35" s="46" t="s">
        <v>200</v>
      </c>
      <c r="R35" s="97" t="str">
        <f t="shared" si="48"/>
        <v>Probabilidad</v>
      </c>
      <c r="S35" s="98" t="s">
        <v>52</v>
      </c>
      <c r="T35" s="98" t="s">
        <v>64</v>
      </c>
      <c r="U35" s="99" t="str">
        <f t="shared" si="49"/>
        <v>30%</v>
      </c>
      <c r="V35" s="98" t="s">
        <v>201</v>
      </c>
      <c r="W35" s="98" t="s">
        <v>196</v>
      </c>
      <c r="X35" s="98" t="s">
        <v>56</v>
      </c>
      <c r="Y35" s="185">
        <f>IFERROR(IF(AND(R34="Probabilidad",R35="Probabilidad"),(AA34-(+AA34*U35)),IF(AND(R34="Impacto",R35="Probabilidad"),(AA31-(+AA31*U35)),IF(R35="Impacto",AA34,""))),"")</f>
        <v>0.252</v>
      </c>
      <c r="Z35" s="100" t="str">
        <f t="shared" si="50"/>
        <v>Baja</v>
      </c>
      <c r="AA35" s="99">
        <f t="shared" si="51"/>
        <v>0.252</v>
      </c>
      <c r="AB35" s="100" t="str">
        <f t="shared" si="52"/>
        <v>Moderado</v>
      </c>
      <c r="AC35" s="99">
        <f>IFERROR(IF(AND(R34="Impacto",R35="Impacto"),(AC34-(+AC34*U35)),IF(AND(R34="Probabilidad",R35="Impacto"),(AC31-(+AC31*U35)),IF(R35="Probabilidad",AC34,""))),"")</f>
        <v>0.44999999999999996</v>
      </c>
      <c r="AD35" s="101" t="str">
        <f t="shared" si="53"/>
        <v>Moderado</v>
      </c>
      <c r="AE35" s="98" t="s">
        <v>65</v>
      </c>
      <c r="AF35" s="46" t="s">
        <v>202</v>
      </c>
      <c r="AG35" s="102" t="s">
        <v>91</v>
      </c>
      <c r="AH35" s="102" t="s">
        <v>139</v>
      </c>
      <c r="AI35" s="103">
        <v>44927</v>
      </c>
      <c r="AJ35" s="103">
        <v>45175</v>
      </c>
      <c r="AK35" s="46" t="s">
        <v>203</v>
      </c>
      <c r="AL35" s="220" t="s">
        <v>93</v>
      </c>
      <c r="AM35" s="20">
        <v>1</v>
      </c>
      <c r="AN35" s="56" t="s">
        <v>367</v>
      </c>
      <c r="AO35" s="57" t="s">
        <v>303</v>
      </c>
      <c r="AP35" s="239">
        <v>1</v>
      </c>
      <c r="AQ35" s="203" t="s">
        <v>411</v>
      </c>
      <c r="AR35" s="230" t="s">
        <v>387</v>
      </c>
    </row>
    <row r="36" spans="1:44" ht="162.75" customHeight="1" x14ac:dyDescent="0.2">
      <c r="A36" s="341"/>
      <c r="B36" s="346">
        <v>2</v>
      </c>
      <c r="C36" s="319" t="s">
        <v>69</v>
      </c>
      <c r="D36" s="357" t="s">
        <v>204</v>
      </c>
      <c r="E36" s="357" t="s">
        <v>205</v>
      </c>
      <c r="F36" s="357" t="s">
        <v>206</v>
      </c>
      <c r="G36" s="357" t="s">
        <v>49</v>
      </c>
      <c r="H36" s="359">
        <v>600</v>
      </c>
      <c r="I36" s="348" t="str">
        <f>IF(H36&lt;=0,"",IF(H36&lt;=2,"Muy Baja",IF(H36&lt;=24,"Baja",IF(H36&lt;=500,"Media",IF(H36&lt;=5000,"Alta","Muy Alta")))))</f>
        <v>Alta</v>
      </c>
      <c r="J36" s="350">
        <f>IF(I36="","",IF(I36="Muy Baja",0.2,IF(I36="Baja",0.4,IF(I36="Media",0.6,IF(I36="Alta",0.8,IF(I36="Muy Alta",1,))))))</f>
        <v>0.8</v>
      </c>
      <c r="K36" s="352" t="s">
        <v>50</v>
      </c>
      <c r="L36" s="354" t="str">
        <f>IF(NOT(ISERROR(MATCH(K36,'[5]Tabla Impacto'!$B$221:$B$223,0))),'[5]Tabla Impacto'!$F$223&amp;"Por favor no seleccionar los criterios de impacto(Afectación Económica o presupuestal y Pérdida Reputacional)",K36)</f>
        <v xml:space="preserve">     El riesgo afecta la imagen de la entidad con algunos usuarios de relevancia frente al logro de los objetivos</v>
      </c>
      <c r="M36" s="348" t="str">
        <f>IF(OR(L36='[5]Tabla Impacto'!$C$11,L36='[5]Tabla Impacto'!$D$11),"Leve",IF(OR(L36='[5]Tabla Impacto'!$C$12,L36='[5]Tabla Impacto'!$D$12),"Menor",IF(OR(L36='[5]Tabla Impacto'!$C$13,L36='[5]Tabla Impacto'!$D$13),"Moderado",IF(OR(L36='[5]Tabla Impacto'!$C$14,L36='[5]Tabla Impacto'!$D$14),"Mayor",IF(OR(L36='[5]Tabla Impacto'!$C$15,L36='[5]Tabla Impacto'!$D$15),"Catastrófico","")))))</f>
        <v>Moderado</v>
      </c>
      <c r="N36" s="350">
        <f>IF(M36="","",IF(M36="Leve",0.2,IF(M36="Menor",0.4,IF(M36="Moderado",0.6,IF(M36="Mayor",0.8,IF(M36="Catastrófico",1,))))))</f>
        <v>0.6</v>
      </c>
      <c r="O36" s="344" t="str">
        <f>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Alto</v>
      </c>
      <c r="P36" s="96">
        <v>1</v>
      </c>
      <c r="Q36" s="46" t="s">
        <v>207</v>
      </c>
      <c r="R36" s="97" t="str">
        <f t="shared" si="48"/>
        <v>Probabilidad</v>
      </c>
      <c r="S36" s="98" t="s">
        <v>63</v>
      </c>
      <c r="T36" s="98" t="s">
        <v>64</v>
      </c>
      <c r="U36" s="99" t="str">
        <f>IF(AND(S36="Preventivo",T36="Automático"),"50%",IF(AND(S36="Preventivo",T36="Manual"),"40%",IF(AND(S36="Detectivo",T36="Automático"),"40%",IF(AND(S36="Detectivo",T36="Manual"),"30%",IF(AND(S36="Correctivo",T36="Automático"),"35%",IF(AND(S36="Correctivo",T36="Manual"),"25%",""))))))</f>
        <v>40%</v>
      </c>
      <c r="V36" s="98" t="s">
        <v>201</v>
      </c>
      <c r="W36" s="98" t="s">
        <v>196</v>
      </c>
      <c r="X36" s="98" t="s">
        <v>208</v>
      </c>
      <c r="Y36" s="185">
        <f>IFERROR(IF(R36="Probabilidad",(J36-(+J36*U36)),IF(R36="Impacto",J36,"")),"")</f>
        <v>0.48</v>
      </c>
      <c r="Z36" s="100" t="str">
        <f>IFERROR(IF(Y36="","",IF(Y36&lt;=0.2,"Muy Baja",IF(Y36&lt;=0.4,"Baja",IF(Y36&lt;=0.6,"Media",IF(Y36&lt;=0.8,"Alta","Muy Alta"))))),"")</f>
        <v>Media</v>
      </c>
      <c r="AA36" s="99">
        <f>+Y36</f>
        <v>0.48</v>
      </c>
      <c r="AB36" s="100" t="str">
        <f>IFERROR(IF(AC36="","",IF(AC36&lt;=0.2,"Leve",IF(AC36&lt;=0.4,"Menor",IF(AC36&lt;=0.6,"Moderado",IF(AC36&lt;=0.8,"Mayor","Catastrófico"))))),"")</f>
        <v>Moderado</v>
      </c>
      <c r="AC36" s="99">
        <f>IFERROR(IF(R36="Impacto",(N36-(+N36*U36)),IF(R36="Probabilidad",N36,"")),"")</f>
        <v>0.6</v>
      </c>
      <c r="AD36" s="101"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Moderado</v>
      </c>
      <c r="AE36" s="98" t="s">
        <v>65</v>
      </c>
      <c r="AF36" s="46" t="s">
        <v>209</v>
      </c>
      <c r="AG36" s="102" t="s">
        <v>91</v>
      </c>
      <c r="AH36" s="102" t="s">
        <v>139</v>
      </c>
      <c r="AI36" s="103">
        <v>44927</v>
      </c>
      <c r="AJ36" s="104" t="s">
        <v>210</v>
      </c>
      <c r="AK36" s="46" t="s">
        <v>211</v>
      </c>
      <c r="AL36" s="220" t="s">
        <v>93</v>
      </c>
      <c r="AM36" s="78">
        <v>0</v>
      </c>
      <c r="AN36" s="21" t="s">
        <v>341</v>
      </c>
      <c r="AO36" s="57" t="s">
        <v>381</v>
      </c>
      <c r="AP36" s="241">
        <v>0</v>
      </c>
      <c r="AQ36" s="223" t="s">
        <v>391</v>
      </c>
      <c r="AR36" s="213" t="s">
        <v>435</v>
      </c>
    </row>
    <row r="37" spans="1:44" ht="355.5" customHeight="1" thickBot="1" x14ac:dyDescent="0.25">
      <c r="A37" s="342"/>
      <c r="B37" s="347"/>
      <c r="C37" s="356"/>
      <c r="D37" s="358"/>
      <c r="E37" s="358"/>
      <c r="F37" s="358"/>
      <c r="G37" s="358"/>
      <c r="H37" s="360"/>
      <c r="I37" s="349"/>
      <c r="J37" s="351"/>
      <c r="K37" s="353"/>
      <c r="L37" s="355">
        <f ca="1">IF(NOT(ISERROR(MATCH(K37,_xlfn.ANCHORARRAY(F39),0))),#REF!&amp;"Por favor no seleccionar los criterios de impacto",K37)</f>
        <v>0</v>
      </c>
      <c r="M37" s="349"/>
      <c r="N37" s="351"/>
      <c r="O37" s="345"/>
      <c r="P37" s="105">
        <v>2</v>
      </c>
      <c r="Q37" s="61" t="s">
        <v>212</v>
      </c>
      <c r="R37" s="106" t="str">
        <f t="shared" si="48"/>
        <v>Probabilidad</v>
      </c>
      <c r="S37" s="107" t="s">
        <v>63</v>
      </c>
      <c r="T37" s="107" t="s">
        <v>64</v>
      </c>
      <c r="U37" s="108" t="str">
        <f t="shared" ref="U37" si="54">IF(AND(S37="Preventivo",T37="Automático"),"50%",IF(AND(S37="Preventivo",T37="Manual"),"40%",IF(AND(S37="Detectivo",T37="Automático"),"40%",IF(AND(S37="Detectivo",T37="Manual"),"30%",IF(AND(S37="Correctivo",T37="Automático"),"35%",IF(AND(S37="Correctivo",T37="Manual"),"25%",""))))))</f>
        <v>40%</v>
      </c>
      <c r="V37" s="107" t="s">
        <v>201</v>
      </c>
      <c r="W37" s="107" t="s">
        <v>196</v>
      </c>
      <c r="X37" s="107" t="s">
        <v>56</v>
      </c>
      <c r="Y37" s="186">
        <f>IFERROR(IF(AND(R36="Probabilidad",R37="Probabilidad"),(AA36-(+AA36*U37)),IF(R37="Probabilidad",(J36-(+J36*U37)),IF(R37="Impacto",AA36,""))),"")</f>
        <v>0.28799999999999998</v>
      </c>
      <c r="Z37" s="109" t="str">
        <f t="shared" si="50"/>
        <v>Baja</v>
      </c>
      <c r="AA37" s="108">
        <f t="shared" ref="AA37" si="55">+Y37</f>
        <v>0.28799999999999998</v>
      </c>
      <c r="AB37" s="109" t="str">
        <f t="shared" si="52"/>
        <v>Moderado</v>
      </c>
      <c r="AC37" s="108">
        <f>IFERROR(IF(AND(R36="Impacto",R37="Impacto"),(AC36-(+AC36*U37)),IF(R37="Impacto",(N36-(+N36*U37)),IF(R37="Probabilidad",AC36,""))),"")</f>
        <v>0.6</v>
      </c>
      <c r="AD37" s="110" t="str">
        <f t="shared" ref="AD37" si="56">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Moderado</v>
      </c>
      <c r="AE37" s="107" t="s">
        <v>65</v>
      </c>
      <c r="AF37" s="61" t="s">
        <v>212</v>
      </c>
      <c r="AG37" s="111" t="s">
        <v>91</v>
      </c>
      <c r="AH37" s="111" t="s">
        <v>139</v>
      </c>
      <c r="AI37" s="112">
        <v>44927</v>
      </c>
      <c r="AJ37" s="112">
        <v>45177</v>
      </c>
      <c r="AK37" s="61" t="s">
        <v>213</v>
      </c>
      <c r="AL37" s="220" t="s">
        <v>93</v>
      </c>
      <c r="AM37" s="70">
        <v>0</v>
      </c>
      <c r="AN37" s="21" t="s">
        <v>324</v>
      </c>
      <c r="AO37" s="91" t="s">
        <v>380</v>
      </c>
      <c r="AP37" s="240">
        <v>1</v>
      </c>
      <c r="AQ37" s="203" t="s">
        <v>413</v>
      </c>
      <c r="AR37" s="209" t="s">
        <v>436</v>
      </c>
    </row>
    <row r="38" spans="1:44" ht="185.25" x14ac:dyDescent="0.2">
      <c r="A38" s="340" t="s">
        <v>253</v>
      </c>
      <c r="B38" s="31">
        <v>1</v>
      </c>
      <c r="C38" s="32" t="s">
        <v>45</v>
      </c>
      <c r="D38" s="32" t="s">
        <v>215</v>
      </c>
      <c r="E38" s="113" t="s">
        <v>216</v>
      </c>
      <c r="F38" s="113" t="s">
        <v>217</v>
      </c>
      <c r="G38" s="32" t="s">
        <v>49</v>
      </c>
      <c r="H38" s="35">
        <v>60</v>
      </c>
      <c r="I38" s="36" t="str">
        <f t="shared" ref="I38:I48" si="57">IF(H38&lt;=0,"",IF(H38&lt;=2,"Muy Baja",IF(H38&lt;=24,"Baja",IF(H38&lt;=500,"Media",IF(H38&lt;=5000,"Alta","Muy Alta")))))</f>
        <v>Media</v>
      </c>
      <c r="J38" s="37">
        <f t="shared" ref="J38:J48" si="58">IF(I38="","",IF(I38="Muy Baja",0.2,IF(I38="Baja",0.4,IF(I38="Media",0.6,IF(I38="Alta",0.8,IF(I38="Muy Alta",1,))))))</f>
        <v>0.6</v>
      </c>
      <c r="K38" s="38" t="s">
        <v>88</v>
      </c>
      <c r="L38" s="39" t="str">
        <f>IF(NOT(ISERROR(MATCH(K38,'[6]Tabla Impacto'!$B$221:$B$223,0))),'[6]Tabla Impacto'!$F$223&amp;"Por favor no seleccionar los criterios de impacto(Afectación Económica o presupuestal y Pérdida Reputacional)",K38)</f>
        <v xml:space="preserve">     El riesgo afecta la imagen de de la entidad con efecto publicitario sostenido a nivel de sector administrativo, nivel departamental o municipal</v>
      </c>
      <c r="M38" s="36" t="str">
        <f>IF(OR(L38='[6]Tabla Impacto'!$C$11,L38='[6]Tabla Impacto'!$D$11),"Leve",IF(OR(L38='[6]Tabla Impacto'!$C$12,L38='[6]Tabla Impacto'!$D$12),"Menor",IF(OR(L38='[6]Tabla Impacto'!$C$13,L38='[6]Tabla Impacto'!$D$13),"Moderado",IF(OR(L38='[6]Tabla Impacto'!$C$14,L38='[6]Tabla Impacto'!$D$14),"Mayor",IF(OR(L38='[6]Tabla Impacto'!$C$15,L38='[6]Tabla Impacto'!$D$15),"Catastrófico","")))))</f>
        <v>Mayor</v>
      </c>
      <c r="N38" s="37">
        <f t="shared" ref="N38:N48" si="59">IF(M38="","",IF(M38="Leve",0.2,IF(M38="Menor",0.4,IF(M38="Moderado",0.6,IF(M38="Mayor",0.8,IF(M38="Catastrófico",1,))))))</f>
        <v>0.8</v>
      </c>
      <c r="O38" s="40" t="str">
        <f t="shared" ref="O38:O48" si="60">IF(OR(AND(I38="Muy Baja",M38="Leve"),AND(I38="Muy Baja",M38="Menor"),AND(I38="Baja",M38="Leve")),"Bajo",IF(OR(AND(I38="Muy baja",M38="Moderado"),AND(I38="Baja",M38="Menor"),AND(I38="Baja",M38="Moderado"),AND(I38="Media",M38="Leve"),AND(I38="Media",M38="Menor"),AND(I38="Media",M38="Moderado"),AND(I38="Alta",M38="Leve"),AND(I38="Alta",M38="Menor")),"Moderado",IF(OR(AND(I38="Muy Baja",M38="Mayor"),AND(I38="Baja",M38="Mayor"),AND(I38="Media",M38="Mayor"),AND(I38="Alta",M38="Moderado"),AND(I38="Alta",M38="Mayor"),AND(I38="Muy Alta",M38="Leve"),AND(I38="Muy Alta",M38="Menor"),AND(I38="Muy Alta",M38="Moderado"),AND(I38="Muy Alta",M38="Mayor")),"Alto",IF(OR(AND(I38="Muy Baja",M38="Catastrófico"),AND(I38="Baja",M38="Catastrófico"),AND(I38="Media",M38="Catastrófico"),AND(I38="Alta",M38="Catastrófico"),AND(I38="Muy Alta",M38="Catastrófico")),"Extremo",""))))</f>
        <v>Alto</v>
      </c>
      <c r="P38" s="31">
        <v>1</v>
      </c>
      <c r="Q38" s="114" t="s">
        <v>218</v>
      </c>
      <c r="R38" s="3" t="str">
        <f t="shared" si="48"/>
        <v>Probabilidad</v>
      </c>
      <c r="S38" s="4" t="s">
        <v>52</v>
      </c>
      <c r="T38" s="4" t="s">
        <v>64</v>
      </c>
      <c r="U38" s="5" t="str">
        <f t="shared" ref="U38:U45" si="61">IF(AND(S38="Preventivo",T38="Automático"),"50%",IF(AND(S38="Preventivo",T38="Manual"),"40%",IF(AND(S38="Detectivo",T38="Automático"),"40%",IF(AND(S38="Detectivo",T38="Manual"),"30%",IF(AND(S38="Correctivo",T38="Automático"),"35%",IF(AND(S38="Correctivo",T38="Manual"),"25%",""))))))</f>
        <v>30%</v>
      </c>
      <c r="V38" s="4" t="s">
        <v>54</v>
      </c>
      <c r="W38" s="4" t="s">
        <v>55</v>
      </c>
      <c r="X38" s="4" t="s">
        <v>56</v>
      </c>
      <c r="Y38" s="6">
        <f t="shared" ref="Y38:Y48" si="62">IFERROR(IF(R38="Probabilidad",(J38-(+J38*U38)),IF(R38="Impacto",J38,"")),"")</f>
        <v>0.42</v>
      </c>
      <c r="Z38" s="7" t="str">
        <f t="shared" ref="Z38:Z45" si="63">IFERROR(IF(Y38="","",IF(Y38&lt;=0.2,"Muy Baja",IF(Y38&lt;=0.4,"Baja",IF(Y38&lt;=0.6,"Media",IF(Y38&lt;=0.8,"Alta","Muy Alta"))))),"")</f>
        <v>Media</v>
      </c>
      <c r="AA38" s="5">
        <f t="shared" ref="AA38:AA45" si="64">+Y38</f>
        <v>0.42</v>
      </c>
      <c r="AB38" s="7" t="str">
        <f t="shared" ref="AB38:AB45" si="65">IFERROR(IF(AC38="","",IF(AC38&lt;=0.2,"Leve",IF(AC38&lt;=0.4,"Menor",IF(AC38&lt;=0.6,"Moderado",IF(AC38&lt;=0.8,"Mayor","Catastrófico"))))),"")</f>
        <v>Mayor</v>
      </c>
      <c r="AC38" s="5">
        <f t="shared" ref="AC38:AC48" si="66">IFERROR(IF(R38="Impacto",(N38-(+N38*U38)),IF(R38="Probabilidad",N38,"")),"")</f>
        <v>0.8</v>
      </c>
      <c r="AD38" s="8" t="str">
        <f t="shared" ref="AD38:AD45" si="67">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Alto</v>
      </c>
      <c r="AE38" s="4" t="s">
        <v>65</v>
      </c>
      <c r="AF38" s="33" t="s">
        <v>219</v>
      </c>
      <c r="AG38" s="32" t="s">
        <v>220</v>
      </c>
      <c r="AH38" s="113" t="s">
        <v>221</v>
      </c>
      <c r="AI38" s="9">
        <v>44927</v>
      </c>
      <c r="AJ38" s="9">
        <v>45291</v>
      </c>
      <c r="AK38" s="34" t="s">
        <v>222</v>
      </c>
      <c r="AL38" s="220" t="s">
        <v>93</v>
      </c>
      <c r="AM38" s="115">
        <v>1</v>
      </c>
      <c r="AN38" s="12" t="s">
        <v>379</v>
      </c>
      <c r="AO38" s="74" t="s">
        <v>303</v>
      </c>
      <c r="AP38" s="242">
        <v>0.15</v>
      </c>
      <c r="AQ38" s="202" t="s">
        <v>414</v>
      </c>
      <c r="AR38" s="204" t="s">
        <v>406</v>
      </c>
    </row>
    <row r="39" spans="1:44" ht="171" x14ac:dyDescent="0.2">
      <c r="A39" s="361"/>
      <c r="B39" s="43">
        <v>2</v>
      </c>
      <c r="C39" s="44" t="s">
        <v>45</v>
      </c>
      <c r="D39" s="45" t="s">
        <v>223</v>
      </c>
      <c r="E39" s="46" t="s">
        <v>224</v>
      </c>
      <c r="F39" s="46" t="s">
        <v>225</v>
      </c>
      <c r="G39" s="44" t="s">
        <v>49</v>
      </c>
      <c r="H39" s="47">
        <v>60</v>
      </c>
      <c r="I39" s="48" t="str">
        <f t="shared" si="57"/>
        <v>Media</v>
      </c>
      <c r="J39" s="49">
        <f t="shared" si="58"/>
        <v>0.6</v>
      </c>
      <c r="K39" s="50" t="s">
        <v>88</v>
      </c>
      <c r="L39" s="221" t="str">
        <f>IF(NOT(ISERROR(MATCH(K39,'[6]Tabla Impacto'!$B$221:$B$223,0))),'[6]Tabla Impacto'!$F$223&amp;"Por favor no seleccionar los criterios de impacto(Afectación Económica o presupuestal y Pérdida Reputacional)",K39)</f>
        <v xml:space="preserve">     El riesgo afecta la imagen de de la entidad con efecto publicitario sostenido a nivel de sector administrativo, nivel departamental o municipal</v>
      </c>
      <c r="M39" s="48" t="str">
        <f>IF(OR(L39='[6]Tabla Impacto'!$C$11,L39='[6]Tabla Impacto'!$D$11),"Leve",IF(OR(L39='[6]Tabla Impacto'!$C$12,L39='[6]Tabla Impacto'!$D$12),"Menor",IF(OR(L39='[6]Tabla Impacto'!$C$13,L39='[6]Tabla Impacto'!$D$13),"Moderado",IF(OR(L39='[6]Tabla Impacto'!$C$14,L39='[6]Tabla Impacto'!$D$14),"Mayor",IF(OR(L39='[6]Tabla Impacto'!$C$15,L39='[6]Tabla Impacto'!$D$15),"Catastrófico","")))))</f>
        <v>Mayor</v>
      </c>
      <c r="N39" s="49">
        <f t="shared" si="59"/>
        <v>0.8</v>
      </c>
      <c r="O39" s="52" t="str">
        <f t="shared" si="60"/>
        <v>Alto</v>
      </c>
      <c r="P39" s="43">
        <v>1</v>
      </c>
      <c r="Q39" s="116" t="s">
        <v>226</v>
      </c>
      <c r="R39" s="53" t="str">
        <f t="shared" si="48"/>
        <v>Probabilidad</v>
      </c>
      <c r="S39" s="14" t="s">
        <v>52</v>
      </c>
      <c r="T39" s="14" t="s">
        <v>64</v>
      </c>
      <c r="U39" s="15" t="str">
        <f t="shared" si="61"/>
        <v>30%</v>
      </c>
      <c r="V39" s="14" t="s">
        <v>201</v>
      </c>
      <c r="W39" s="14" t="s">
        <v>55</v>
      </c>
      <c r="X39" s="14" t="s">
        <v>56</v>
      </c>
      <c r="Y39" s="182">
        <f t="shared" si="62"/>
        <v>0.42</v>
      </c>
      <c r="Z39" s="17" t="str">
        <f t="shared" si="63"/>
        <v>Media</v>
      </c>
      <c r="AA39" s="15">
        <f t="shared" si="64"/>
        <v>0.42</v>
      </c>
      <c r="AB39" s="17" t="str">
        <f t="shared" si="65"/>
        <v>Mayor</v>
      </c>
      <c r="AC39" s="15">
        <f t="shared" si="66"/>
        <v>0.8</v>
      </c>
      <c r="AD39" s="18" t="str">
        <f t="shared" si="67"/>
        <v>Alto</v>
      </c>
      <c r="AE39" s="72" t="s">
        <v>65</v>
      </c>
      <c r="AF39" s="46" t="s">
        <v>219</v>
      </c>
      <c r="AG39" s="44" t="s">
        <v>220</v>
      </c>
      <c r="AH39" s="102" t="s">
        <v>227</v>
      </c>
      <c r="AI39" s="19">
        <v>44927</v>
      </c>
      <c r="AJ39" s="19">
        <v>45291</v>
      </c>
      <c r="AK39" s="46" t="s">
        <v>228</v>
      </c>
      <c r="AL39" s="220" t="s">
        <v>93</v>
      </c>
      <c r="AM39" s="117">
        <v>0.5</v>
      </c>
      <c r="AN39" s="118" t="s">
        <v>378</v>
      </c>
      <c r="AO39" s="57" t="s">
        <v>347</v>
      </c>
      <c r="AP39" s="243">
        <v>0.5</v>
      </c>
      <c r="AQ39" s="212" t="s">
        <v>415</v>
      </c>
      <c r="AR39" s="224" t="s">
        <v>406</v>
      </c>
    </row>
    <row r="40" spans="1:44" ht="142.5" x14ac:dyDescent="0.2">
      <c r="A40" s="341"/>
      <c r="B40" s="43">
        <v>3</v>
      </c>
      <c r="C40" s="44" t="s">
        <v>69</v>
      </c>
      <c r="D40" s="45" t="s">
        <v>229</v>
      </c>
      <c r="E40" s="46" t="s">
        <v>230</v>
      </c>
      <c r="F40" s="46" t="s">
        <v>231</v>
      </c>
      <c r="G40" s="44" t="s">
        <v>49</v>
      </c>
      <c r="H40" s="47">
        <v>200</v>
      </c>
      <c r="I40" s="48" t="str">
        <f t="shared" si="57"/>
        <v>Media</v>
      </c>
      <c r="J40" s="49">
        <f t="shared" si="58"/>
        <v>0.6</v>
      </c>
      <c r="K40" s="50" t="s">
        <v>50</v>
      </c>
      <c r="L40" s="51" t="str">
        <f>IF(NOT(ISERROR(MATCH(K40,'[6]Tabla Impacto'!$B$221:$B$223,0))),'[6]Tabla Impacto'!$F$223&amp;"Por favor no seleccionar los criterios de impacto(Afectación Económica o presupuestal y Pérdida Reputacional)",K40)</f>
        <v xml:space="preserve">     El riesgo afecta la imagen de la entidad con algunos usuarios de relevancia frente al logro de los objetivos</v>
      </c>
      <c r="M40" s="48" t="str">
        <f>IF(OR(L40='[6]Tabla Impacto'!$C$11,L40='[6]Tabla Impacto'!$D$11),"Leve",IF(OR(L40='[6]Tabla Impacto'!$C$12,L40='[6]Tabla Impacto'!$D$12),"Menor",IF(OR(L40='[6]Tabla Impacto'!$C$13,L40='[6]Tabla Impacto'!$D$13),"Moderado",IF(OR(L40='[6]Tabla Impacto'!$C$14,L40='[6]Tabla Impacto'!$D$14),"Mayor",IF(OR(L40='[6]Tabla Impacto'!$C$15,L40='[6]Tabla Impacto'!$D$15),"Catastrófico","")))))</f>
        <v>Moderado</v>
      </c>
      <c r="N40" s="49">
        <f t="shared" si="59"/>
        <v>0.6</v>
      </c>
      <c r="O40" s="52" t="str">
        <f t="shared" si="60"/>
        <v>Moderado</v>
      </c>
      <c r="P40" s="43">
        <v>1</v>
      </c>
      <c r="Q40" s="46" t="s">
        <v>232</v>
      </c>
      <c r="R40" s="53" t="str">
        <f t="shared" si="48"/>
        <v>Probabilidad</v>
      </c>
      <c r="S40" s="14" t="s">
        <v>52</v>
      </c>
      <c r="T40" s="14" t="s">
        <v>64</v>
      </c>
      <c r="U40" s="15" t="str">
        <f t="shared" si="61"/>
        <v>30%</v>
      </c>
      <c r="V40" s="14" t="s">
        <v>201</v>
      </c>
      <c r="W40" s="14" t="s">
        <v>55</v>
      </c>
      <c r="X40" s="14" t="s">
        <v>56</v>
      </c>
      <c r="Y40" s="182">
        <f t="shared" si="62"/>
        <v>0.42</v>
      </c>
      <c r="Z40" s="17" t="str">
        <f t="shared" si="63"/>
        <v>Media</v>
      </c>
      <c r="AA40" s="15">
        <f t="shared" si="64"/>
        <v>0.42</v>
      </c>
      <c r="AB40" s="17" t="str">
        <f t="shared" si="65"/>
        <v>Moderado</v>
      </c>
      <c r="AC40" s="15">
        <f t="shared" si="66"/>
        <v>0.6</v>
      </c>
      <c r="AD40" s="18" t="str">
        <f t="shared" si="67"/>
        <v>Moderado</v>
      </c>
      <c r="AE40" s="72" t="s">
        <v>65</v>
      </c>
      <c r="AF40" s="46" t="s">
        <v>233</v>
      </c>
      <c r="AG40" s="44" t="s">
        <v>91</v>
      </c>
      <c r="AH40" s="102" t="s">
        <v>227</v>
      </c>
      <c r="AI40" s="19">
        <v>44927</v>
      </c>
      <c r="AJ40" s="19">
        <v>45291</v>
      </c>
      <c r="AK40" s="119" t="s">
        <v>234</v>
      </c>
      <c r="AL40" s="220" t="s">
        <v>93</v>
      </c>
      <c r="AM40" s="117">
        <v>0</v>
      </c>
      <c r="AN40" s="118" t="s">
        <v>374</v>
      </c>
      <c r="AO40" s="57" t="s">
        <v>348</v>
      </c>
      <c r="AP40" s="243">
        <v>0.5</v>
      </c>
      <c r="AQ40" s="212" t="s">
        <v>416</v>
      </c>
      <c r="AR40" s="224" t="s">
        <v>406</v>
      </c>
    </row>
    <row r="41" spans="1:44" ht="256.5" x14ac:dyDescent="0.2">
      <c r="A41" s="341"/>
      <c r="B41" s="43">
        <v>4</v>
      </c>
      <c r="C41" s="44" t="s">
        <v>69</v>
      </c>
      <c r="D41" s="46" t="s">
        <v>235</v>
      </c>
      <c r="E41" s="46" t="s">
        <v>236</v>
      </c>
      <c r="F41" s="46" t="s">
        <v>237</v>
      </c>
      <c r="G41" s="44" t="s">
        <v>49</v>
      </c>
      <c r="H41" s="47">
        <v>1700</v>
      </c>
      <c r="I41" s="218" t="str">
        <f t="shared" si="57"/>
        <v>Alta</v>
      </c>
      <c r="J41" s="49">
        <f t="shared" si="58"/>
        <v>0.8</v>
      </c>
      <c r="K41" s="50" t="s">
        <v>157</v>
      </c>
      <c r="L41" s="51" t="str">
        <f>IF(NOT(ISERROR(MATCH(K41,'[6]Tabla Impacto'!$B$221:$B$223,0))),'[6]Tabla Impacto'!$F$223&amp;"Por favor no seleccionar los criterios de impacto(Afectación Económica o presupuestal y Pérdida Reputacional)",K41)</f>
        <v xml:space="preserve">     El riesgo afecta la imagen de la entidad internamente, de conocimiento general, nivel interno, de junta dircetiva y accionistas y/o de provedores</v>
      </c>
      <c r="M41" s="48" t="str">
        <f>IF(OR(L41='[6]Tabla Impacto'!$C$11,L41='[6]Tabla Impacto'!$D$11),"Leve",IF(OR(L41='[6]Tabla Impacto'!$C$12,L41='[6]Tabla Impacto'!$D$12),"Menor",IF(OR(L41='[6]Tabla Impacto'!$C$13,L41='[6]Tabla Impacto'!$D$13),"Moderado",IF(OR(L41='[6]Tabla Impacto'!$C$14,L41='[6]Tabla Impacto'!$D$14),"Mayor",IF(OR(L41='[6]Tabla Impacto'!$C$15,L41='[6]Tabla Impacto'!$D$15),"Catastrófico","")))))</f>
        <v>Menor</v>
      </c>
      <c r="N41" s="49">
        <f t="shared" si="59"/>
        <v>0.4</v>
      </c>
      <c r="O41" s="52" t="str">
        <f t="shared" si="60"/>
        <v>Moderado</v>
      </c>
      <c r="P41" s="43">
        <v>1</v>
      </c>
      <c r="Q41" s="46" t="s">
        <v>238</v>
      </c>
      <c r="R41" s="53" t="str">
        <f t="shared" si="48"/>
        <v>Probabilidad</v>
      </c>
      <c r="S41" s="14" t="s">
        <v>63</v>
      </c>
      <c r="T41" s="14" t="s">
        <v>53</v>
      </c>
      <c r="U41" s="15" t="str">
        <f t="shared" si="61"/>
        <v>50%</v>
      </c>
      <c r="V41" s="14" t="s">
        <v>54</v>
      </c>
      <c r="W41" s="14" t="s">
        <v>55</v>
      </c>
      <c r="X41" s="14" t="s">
        <v>56</v>
      </c>
      <c r="Y41" s="182">
        <f t="shared" si="62"/>
        <v>0.4</v>
      </c>
      <c r="Z41" s="17" t="str">
        <f t="shared" si="63"/>
        <v>Baja</v>
      </c>
      <c r="AA41" s="15">
        <f t="shared" si="64"/>
        <v>0.4</v>
      </c>
      <c r="AB41" s="17" t="str">
        <f t="shared" si="65"/>
        <v>Menor</v>
      </c>
      <c r="AC41" s="15">
        <f t="shared" si="66"/>
        <v>0.4</v>
      </c>
      <c r="AD41" s="18" t="str">
        <f t="shared" si="67"/>
        <v>Moderado</v>
      </c>
      <c r="AE41" s="14" t="s">
        <v>65</v>
      </c>
      <c r="AF41" s="46" t="s">
        <v>239</v>
      </c>
      <c r="AG41" s="102" t="s">
        <v>91</v>
      </c>
      <c r="AH41" s="102" t="s">
        <v>227</v>
      </c>
      <c r="AI41" s="19">
        <v>44927</v>
      </c>
      <c r="AJ41" s="19">
        <v>45291</v>
      </c>
      <c r="AK41" s="80" t="s">
        <v>240</v>
      </c>
      <c r="AL41" s="220" t="s">
        <v>93</v>
      </c>
      <c r="AM41" s="120">
        <v>1</v>
      </c>
      <c r="AN41" s="118" t="s">
        <v>375</v>
      </c>
      <c r="AO41" s="57" t="s">
        <v>303</v>
      </c>
      <c r="AP41" s="243">
        <v>1</v>
      </c>
      <c r="AQ41" s="212" t="s">
        <v>417</v>
      </c>
      <c r="AR41" s="231" t="s">
        <v>387</v>
      </c>
    </row>
    <row r="42" spans="1:44" ht="185.25" x14ac:dyDescent="0.2">
      <c r="A42" s="341"/>
      <c r="B42" s="43">
        <v>5</v>
      </c>
      <c r="C42" s="44" t="s">
        <v>69</v>
      </c>
      <c r="D42" s="45" t="s">
        <v>241</v>
      </c>
      <c r="E42" s="46" t="s">
        <v>242</v>
      </c>
      <c r="F42" s="46" t="s">
        <v>243</v>
      </c>
      <c r="G42" s="44" t="s">
        <v>49</v>
      </c>
      <c r="H42" s="47">
        <v>501</v>
      </c>
      <c r="I42" s="48" t="str">
        <f t="shared" si="57"/>
        <v>Alta</v>
      </c>
      <c r="J42" s="49">
        <f t="shared" si="58"/>
        <v>0.8</v>
      </c>
      <c r="K42" s="50" t="s">
        <v>157</v>
      </c>
      <c r="L42" s="51" t="str">
        <f>IF(NOT(ISERROR(MATCH(K42,'[6]Tabla Impacto'!$B$221:$B$223,0))),'[6]Tabla Impacto'!$F$223&amp;"Por favor no seleccionar los criterios de impacto(Afectación Económica o presupuestal y Pérdida Reputacional)",K42)</f>
        <v xml:space="preserve">     El riesgo afecta la imagen de la entidad internamente, de conocimiento general, nivel interno, de junta dircetiva y accionistas y/o de provedores</v>
      </c>
      <c r="M42" s="48" t="str">
        <f>IF(OR(L42='[6]Tabla Impacto'!$C$11,L42='[6]Tabla Impacto'!$D$11),"Leve",IF(OR(L42='[6]Tabla Impacto'!$C$12,L42='[6]Tabla Impacto'!$D$12),"Menor",IF(OR(L42='[6]Tabla Impacto'!$C$13,L42='[6]Tabla Impacto'!$D$13),"Moderado",IF(OR(L42='[6]Tabla Impacto'!$C$14,L42='[6]Tabla Impacto'!$D$14),"Mayor",IF(OR(L42='[6]Tabla Impacto'!$C$15,L42='[6]Tabla Impacto'!$D$15),"Catastrófico","")))))</f>
        <v>Menor</v>
      </c>
      <c r="N42" s="49">
        <f t="shared" si="59"/>
        <v>0.4</v>
      </c>
      <c r="O42" s="52" t="str">
        <f t="shared" si="60"/>
        <v>Moderado</v>
      </c>
      <c r="P42" s="43">
        <v>1</v>
      </c>
      <c r="Q42" s="45" t="s">
        <v>244</v>
      </c>
      <c r="R42" s="53" t="str">
        <f t="shared" si="48"/>
        <v>Probabilidad</v>
      </c>
      <c r="S42" s="14" t="s">
        <v>63</v>
      </c>
      <c r="T42" s="14" t="s">
        <v>53</v>
      </c>
      <c r="U42" s="15" t="str">
        <f t="shared" si="61"/>
        <v>50%</v>
      </c>
      <c r="V42" s="14" t="s">
        <v>54</v>
      </c>
      <c r="W42" s="14" t="s">
        <v>55</v>
      </c>
      <c r="X42" s="14" t="s">
        <v>56</v>
      </c>
      <c r="Y42" s="182">
        <f t="shared" si="62"/>
        <v>0.4</v>
      </c>
      <c r="Z42" s="17" t="str">
        <f t="shared" si="63"/>
        <v>Baja</v>
      </c>
      <c r="AA42" s="15">
        <f t="shared" si="64"/>
        <v>0.4</v>
      </c>
      <c r="AB42" s="17" t="str">
        <f t="shared" si="65"/>
        <v>Menor</v>
      </c>
      <c r="AC42" s="15">
        <f t="shared" si="66"/>
        <v>0.4</v>
      </c>
      <c r="AD42" s="18" t="str">
        <f t="shared" si="67"/>
        <v>Moderado</v>
      </c>
      <c r="AE42" s="14" t="s">
        <v>65</v>
      </c>
      <c r="AF42" s="46" t="s">
        <v>245</v>
      </c>
      <c r="AG42" s="102" t="s">
        <v>91</v>
      </c>
      <c r="AH42" s="102" t="s">
        <v>227</v>
      </c>
      <c r="AI42" s="103">
        <v>44927</v>
      </c>
      <c r="AJ42" s="104" t="s">
        <v>123</v>
      </c>
      <c r="AK42" s="80" t="s">
        <v>246</v>
      </c>
      <c r="AL42" s="220" t="s">
        <v>93</v>
      </c>
      <c r="AM42" s="120">
        <v>1</v>
      </c>
      <c r="AN42" s="121" t="s">
        <v>376</v>
      </c>
      <c r="AO42" s="57" t="s">
        <v>303</v>
      </c>
      <c r="AP42" s="244" t="s">
        <v>389</v>
      </c>
      <c r="AQ42" s="213" t="s">
        <v>418</v>
      </c>
      <c r="AR42" s="224" t="s">
        <v>387</v>
      </c>
    </row>
    <row r="43" spans="1:44" ht="186" thickBot="1" x14ac:dyDescent="0.25">
      <c r="A43" s="342"/>
      <c r="B43" s="58">
        <v>6</v>
      </c>
      <c r="C43" s="59" t="s">
        <v>69</v>
      </c>
      <c r="D43" s="60" t="s">
        <v>247</v>
      </c>
      <c r="E43" s="61" t="s">
        <v>248</v>
      </c>
      <c r="F43" s="61" t="s">
        <v>249</v>
      </c>
      <c r="G43" s="59" t="s">
        <v>49</v>
      </c>
      <c r="H43" s="62">
        <v>700</v>
      </c>
      <c r="I43" s="63" t="str">
        <f t="shared" si="57"/>
        <v>Alta</v>
      </c>
      <c r="J43" s="64">
        <f t="shared" si="58"/>
        <v>0.8</v>
      </c>
      <c r="K43" s="65" t="s">
        <v>50</v>
      </c>
      <c r="L43" s="122" t="str">
        <f>IF(NOT(ISERROR(MATCH(K43,'[6]Tabla Impacto'!$B$221:$B$223,0))),'[6]Tabla Impacto'!$F$223&amp;"Por favor no seleccionar los criterios de impacto(Afectación Económica o presupuestal y Pérdida Reputacional)",K43)</f>
        <v xml:space="preserve">     El riesgo afecta la imagen de la entidad con algunos usuarios de relevancia frente al logro de los objetivos</v>
      </c>
      <c r="M43" s="63" t="str">
        <f>IF(OR(L43='[6]Tabla Impacto'!$C$11,L43='[6]Tabla Impacto'!$D$11),"Leve",IF(OR(L43='[6]Tabla Impacto'!$C$12,L43='[6]Tabla Impacto'!$D$12),"Menor",IF(OR(L43='[6]Tabla Impacto'!$C$13,L43='[6]Tabla Impacto'!$D$13),"Moderado",IF(OR(L43='[6]Tabla Impacto'!$C$14,L43='[6]Tabla Impacto'!$D$14),"Mayor",IF(OR(L43='[6]Tabla Impacto'!$C$15,L43='[6]Tabla Impacto'!$D$15),"Catastrófico","")))))</f>
        <v>Moderado</v>
      </c>
      <c r="N43" s="64">
        <f t="shared" si="59"/>
        <v>0.6</v>
      </c>
      <c r="O43" s="67" t="str">
        <f t="shared" si="60"/>
        <v>Alto</v>
      </c>
      <c r="P43" s="58">
        <v>1</v>
      </c>
      <c r="Q43" s="60" t="s">
        <v>250</v>
      </c>
      <c r="R43" s="69" t="str">
        <f t="shared" si="48"/>
        <v>Probabilidad</v>
      </c>
      <c r="S43" s="23" t="s">
        <v>63</v>
      </c>
      <c r="T43" s="23" t="s">
        <v>53</v>
      </c>
      <c r="U43" s="24" t="str">
        <f t="shared" si="61"/>
        <v>50%</v>
      </c>
      <c r="V43" s="23" t="s">
        <v>54</v>
      </c>
      <c r="W43" s="23" t="s">
        <v>55</v>
      </c>
      <c r="X43" s="23" t="s">
        <v>56</v>
      </c>
      <c r="Y43" s="183">
        <f t="shared" si="62"/>
        <v>0.4</v>
      </c>
      <c r="Z43" s="25" t="str">
        <f t="shared" si="63"/>
        <v>Baja</v>
      </c>
      <c r="AA43" s="24">
        <f t="shared" si="64"/>
        <v>0.4</v>
      </c>
      <c r="AB43" s="25" t="str">
        <f t="shared" si="65"/>
        <v>Moderado</v>
      </c>
      <c r="AC43" s="24">
        <f t="shared" si="66"/>
        <v>0.6</v>
      </c>
      <c r="AD43" s="26" t="str">
        <f t="shared" si="67"/>
        <v>Moderado</v>
      </c>
      <c r="AE43" s="23" t="s">
        <v>65</v>
      </c>
      <c r="AF43" s="60" t="s">
        <v>251</v>
      </c>
      <c r="AG43" s="59" t="s">
        <v>91</v>
      </c>
      <c r="AH43" s="111" t="s">
        <v>227</v>
      </c>
      <c r="AI43" s="112">
        <v>44927</v>
      </c>
      <c r="AJ43" s="112">
        <v>45291</v>
      </c>
      <c r="AK43" s="123" t="s">
        <v>252</v>
      </c>
      <c r="AL43" s="220" t="s">
        <v>93</v>
      </c>
      <c r="AM43" s="124">
        <v>1</v>
      </c>
      <c r="AN43" s="125" t="s">
        <v>377</v>
      </c>
      <c r="AO43" s="57" t="s">
        <v>303</v>
      </c>
      <c r="AP43" s="245">
        <v>0.05</v>
      </c>
      <c r="AQ43" s="214" t="s">
        <v>419</v>
      </c>
      <c r="AR43" s="224" t="s">
        <v>404</v>
      </c>
    </row>
    <row r="44" spans="1:44" ht="185.25" x14ac:dyDescent="0.2">
      <c r="A44" s="373" t="s">
        <v>266</v>
      </c>
      <c r="B44" s="31">
        <v>1</v>
      </c>
      <c r="C44" s="32" t="s">
        <v>69</v>
      </c>
      <c r="D44" s="33" t="s">
        <v>420</v>
      </c>
      <c r="E44" s="33" t="s">
        <v>254</v>
      </c>
      <c r="F44" s="33" t="s">
        <v>255</v>
      </c>
      <c r="G44" s="33" t="s">
        <v>49</v>
      </c>
      <c r="H44" s="35">
        <v>4</v>
      </c>
      <c r="I44" s="36" t="str">
        <f t="shared" si="57"/>
        <v>Baja</v>
      </c>
      <c r="J44" s="37">
        <f t="shared" si="58"/>
        <v>0.4</v>
      </c>
      <c r="K44" s="38" t="s">
        <v>50</v>
      </c>
      <c r="L44" s="39" t="str">
        <f>IF(NOT(ISERROR(MATCH(K44,'[7]Tabla Impacto'!$B$221:$B$223,0))),'[7]Tabla Impacto'!$F$223&amp;"Por favor no seleccionar los criterios de impacto(Afectación Económica o presupuestal y Pérdida Reputacional)",K44)</f>
        <v xml:space="preserve">     El riesgo afecta la imagen de la entidad con algunos usuarios de relevancia frente al logro de los objetivos</v>
      </c>
      <c r="M44" s="36" t="str">
        <f>IF(OR(L44='[7]Tabla Impacto'!$C$11,L44='[7]Tabla Impacto'!$D$11),"Leve",IF(OR(L44='[7]Tabla Impacto'!$C$12,L44='[7]Tabla Impacto'!$D$12),"Menor",IF(OR(L44='[7]Tabla Impacto'!$C$13,L44='[7]Tabla Impacto'!$D$13),"Moderado",IF(OR(L44='[7]Tabla Impacto'!$C$14,L44='[7]Tabla Impacto'!$D$14),"Mayor",IF(OR(L44='[7]Tabla Impacto'!$C$15,L44='[7]Tabla Impacto'!$D$15),"Catastrófico","")))))</f>
        <v>Moderado</v>
      </c>
      <c r="N44" s="37">
        <f t="shared" si="59"/>
        <v>0.6</v>
      </c>
      <c r="O44" s="40" t="str">
        <f t="shared" si="60"/>
        <v>Moderado</v>
      </c>
      <c r="P44" s="31">
        <v>1</v>
      </c>
      <c r="Q44" s="33" t="s">
        <v>256</v>
      </c>
      <c r="R44" s="3" t="str">
        <f t="shared" si="48"/>
        <v>Probabilidad</v>
      </c>
      <c r="S44" s="4" t="s">
        <v>52</v>
      </c>
      <c r="T44" s="4" t="s">
        <v>53</v>
      </c>
      <c r="U44" s="5" t="str">
        <f t="shared" si="61"/>
        <v>40%</v>
      </c>
      <c r="V44" s="4" t="s">
        <v>54</v>
      </c>
      <c r="W44" s="4" t="s">
        <v>55</v>
      </c>
      <c r="X44" s="4" t="s">
        <v>56</v>
      </c>
      <c r="Y44" s="6">
        <f t="shared" si="62"/>
        <v>0.24</v>
      </c>
      <c r="Z44" s="7" t="str">
        <f t="shared" si="63"/>
        <v>Baja</v>
      </c>
      <c r="AA44" s="5">
        <f t="shared" si="64"/>
        <v>0.24</v>
      </c>
      <c r="AB44" s="7" t="str">
        <f t="shared" si="65"/>
        <v>Moderado</v>
      </c>
      <c r="AC44" s="5">
        <f t="shared" si="66"/>
        <v>0.6</v>
      </c>
      <c r="AD44" s="8" t="str">
        <f t="shared" si="67"/>
        <v>Moderado</v>
      </c>
      <c r="AE44" s="4" t="s">
        <v>57</v>
      </c>
      <c r="AF44" s="33" t="s">
        <v>300</v>
      </c>
      <c r="AG44" s="32" t="s">
        <v>257</v>
      </c>
      <c r="AH44" s="32" t="s">
        <v>258</v>
      </c>
      <c r="AI44" s="9">
        <v>45016</v>
      </c>
      <c r="AJ44" s="83" t="s">
        <v>259</v>
      </c>
      <c r="AK44" s="126" t="s">
        <v>349</v>
      </c>
      <c r="AL44" s="220" t="s">
        <v>93</v>
      </c>
      <c r="AM44" s="181">
        <v>0</v>
      </c>
      <c r="AN44" s="12" t="s">
        <v>351</v>
      </c>
      <c r="AO44" s="42" t="s">
        <v>350</v>
      </c>
      <c r="AP44" s="246">
        <v>0</v>
      </c>
      <c r="AQ44" s="202" t="s">
        <v>422</v>
      </c>
      <c r="AR44" s="213" t="s">
        <v>421</v>
      </c>
    </row>
    <row r="45" spans="1:44" ht="257.25" thickBot="1" x14ac:dyDescent="0.25">
      <c r="A45" s="397"/>
      <c r="B45" s="127">
        <v>2</v>
      </c>
      <c r="C45" s="128" t="s">
        <v>69</v>
      </c>
      <c r="D45" s="129" t="s">
        <v>260</v>
      </c>
      <c r="E45" s="129" t="s">
        <v>261</v>
      </c>
      <c r="F45" s="129" t="s">
        <v>262</v>
      </c>
      <c r="G45" s="129" t="s">
        <v>49</v>
      </c>
      <c r="H45" s="130">
        <v>15</v>
      </c>
      <c r="I45" s="131" t="str">
        <f t="shared" si="57"/>
        <v>Baja</v>
      </c>
      <c r="J45" s="132">
        <f t="shared" si="58"/>
        <v>0.4</v>
      </c>
      <c r="K45" s="133" t="s">
        <v>50</v>
      </c>
      <c r="L45" s="134" t="str">
        <f>IF(NOT(ISERROR(MATCH(K45,'[7]Tabla Impacto'!$B$221:$B$223,0))),'[7]Tabla Impacto'!$F$223&amp;"Por favor no seleccionar los criterios de impacto(Afectación Económica o presupuestal y Pérdida Reputacional)",K45)</f>
        <v xml:space="preserve">     El riesgo afecta la imagen de la entidad con algunos usuarios de relevancia frente al logro de los objetivos</v>
      </c>
      <c r="M45" s="131" t="str">
        <f>IF(OR(L45='[7]Tabla Impacto'!$C$11,L45='[7]Tabla Impacto'!$D$11),"Leve",IF(OR(L45='[7]Tabla Impacto'!$C$12,L45='[7]Tabla Impacto'!$D$12),"Menor",IF(OR(L45='[7]Tabla Impacto'!$C$13,L45='[7]Tabla Impacto'!$D$13),"Moderado",IF(OR(L45='[7]Tabla Impacto'!$C$14,L45='[7]Tabla Impacto'!$D$14),"Mayor",IF(OR(L45='[7]Tabla Impacto'!$C$15,L45='[7]Tabla Impacto'!$D$15),"Catastrófico","")))))</f>
        <v>Moderado</v>
      </c>
      <c r="N45" s="132">
        <f t="shared" si="59"/>
        <v>0.6</v>
      </c>
      <c r="O45" s="135" t="str">
        <f t="shared" si="60"/>
        <v>Moderado</v>
      </c>
      <c r="P45" s="127">
        <v>1</v>
      </c>
      <c r="Q45" s="129" t="s">
        <v>263</v>
      </c>
      <c r="R45" s="136" t="str">
        <f t="shared" si="48"/>
        <v>Probabilidad</v>
      </c>
      <c r="S45" s="137" t="s">
        <v>63</v>
      </c>
      <c r="T45" s="137" t="s">
        <v>64</v>
      </c>
      <c r="U45" s="138" t="str">
        <f t="shared" si="61"/>
        <v>40%</v>
      </c>
      <c r="V45" s="137" t="s">
        <v>54</v>
      </c>
      <c r="W45" s="137" t="s">
        <v>196</v>
      </c>
      <c r="X45" s="137" t="s">
        <v>56</v>
      </c>
      <c r="Y45" s="187">
        <f t="shared" si="62"/>
        <v>0.24</v>
      </c>
      <c r="Z45" s="139" t="str">
        <f t="shared" si="63"/>
        <v>Baja</v>
      </c>
      <c r="AA45" s="138">
        <f t="shared" si="64"/>
        <v>0.24</v>
      </c>
      <c r="AB45" s="139" t="str">
        <f t="shared" si="65"/>
        <v>Moderado</v>
      </c>
      <c r="AC45" s="138">
        <f t="shared" si="66"/>
        <v>0.6</v>
      </c>
      <c r="AD45" s="140" t="str">
        <f t="shared" si="67"/>
        <v>Moderado</v>
      </c>
      <c r="AE45" s="137" t="s">
        <v>65</v>
      </c>
      <c r="AF45" s="129" t="s">
        <v>264</v>
      </c>
      <c r="AG45" s="128" t="s">
        <v>257</v>
      </c>
      <c r="AH45" s="128" t="s">
        <v>258</v>
      </c>
      <c r="AI45" s="141">
        <v>44927</v>
      </c>
      <c r="AJ45" s="142" t="s">
        <v>259</v>
      </c>
      <c r="AK45" s="126" t="s">
        <v>265</v>
      </c>
      <c r="AL45" s="27" t="s">
        <v>93</v>
      </c>
      <c r="AM45" s="143">
        <v>1</v>
      </c>
      <c r="AN45" s="144" t="s">
        <v>352</v>
      </c>
      <c r="AO45" s="121" t="s">
        <v>373</v>
      </c>
      <c r="AP45" s="247">
        <v>0</v>
      </c>
      <c r="AQ45" s="215" t="s">
        <v>423</v>
      </c>
      <c r="AR45" s="231" t="s">
        <v>404</v>
      </c>
    </row>
    <row r="46" spans="1:44" ht="256.5" x14ac:dyDescent="0.2">
      <c r="A46" s="340" t="s">
        <v>299</v>
      </c>
      <c r="B46" s="31">
        <v>1</v>
      </c>
      <c r="C46" s="145" t="s">
        <v>45</v>
      </c>
      <c r="D46" s="146" t="s">
        <v>267</v>
      </c>
      <c r="E46" s="146" t="s">
        <v>268</v>
      </c>
      <c r="F46" s="146" t="s">
        <v>269</v>
      </c>
      <c r="G46" s="146" t="s">
        <v>49</v>
      </c>
      <c r="H46" s="31">
        <v>1</v>
      </c>
      <c r="I46" s="147" t="str">
        <f t="shared" si="57"/>
        <v>Muy Baja</v>
      </c>
      <c r="J46" s="148">
        <f t="shared" si="58"/>
        <v>0.2</v>
      </c>
      <c r="K46" s="149" t="s">
        <v>50</v>
      </c>
      <c r="L46" s="149" t="str">
        <f>IF(NOT(ISERROR(MATCH(K46,'[8]Tabla Impacto'!$B$221:$B$223,0))),'[8]Tabla Impacto'!$F$223&amp;"Por favor no seleccionar los criterios de impacto(Afectación Económica o presupuestal y Pérdida Reputacional)",K46)</f>
        <v xml:space="preserve">     El riesgo afecta la imagen de la entidad con algunos usuarios de relevancia frente al logro de los objetivos</v>
      </c>
      <c r="M46" s="147" t="str">
        <f>IF(OR(L46='[8]Tabla Impacto'!$C$11,L46='[8]Tabla Impacto'!$D$11),"Leve",IF(OR(L46='[8]Tabla Impacto'!$C$12,L46='[8]Tabla Impacto'!$D$12),"Menor",IF(OR(L46='[8]Tabla Impacto'!$C$13,L46='[8]Tabla Impacto'!$D$13),"Moderado",IF(OR(L46='[8]Tabla Impacto'!$C$14,L46='[8]Tabla Impacto'!$D$14),"Mayor",IF(OR(L46='[8]Tabla Impacto'!$C$15,L46='[8]Tabla Impacto'!$D$15),"Catastrófico","")))))</f>
        <v>Moderado</v>
      </c>
      <c r="N46" s="148">
        <f t="shared" si="59"/>
        <v>0.6</v>
      </c>
      <c r="O46" s="150" t="str">
        <f t="shared" si="60"/>
        <v>Moderado</v>
      </c>
      <c r="P46" s="31">
        <v>1</v>
      </c>
      <c r="Q46" s="146" t="s">
        <v>270</v>
      </c>
      <c r="R46" s="31" t="str">
        <f t="shared" ref="R46:R51" si="68">IF(OR(S46="Preventivo",S46="Detectivo"),"Probabilidad",IF(S46="Correctivo","Impacto",""))</f>
        <v>Probabilidad</v>
      </c>
      <c r="S46" s="151" t="s">
        <v>52</v>
      </c>
      <c r="T46" s="151" t="s">
        <v>64</v>
      </c>
      <c r="U46" s="152" t="str">
        <f t="shared" ref="U46:U51" si="69">IF(AND(S46="Preventivo",T46="Automático"),"50%",IF(AND(S46="Preventivo",T46="Manual"),"40%",IF(AND(S46="Detectivo",T46="Automático"),"40%",IF(AND(S46="Detectivo",T46="Manual"),"30%",IF(AND(S46="Correctivo",T46="Automático"),"35%",IF(AND(S46="Correctivo",T46="Manual"),"25%",""))))))</f>
        <v>30%</v>
      </c>
      <c r="V46" s="151" t="s">
        <v>54</v>
      </c>
      <c r="W46" s="151" t="s">
        <v>55</v>
      </c>
      <c r="X46" s="151" t="s">
        <v>56</v>
      </c>
      <c r="Y46" s="152">
        <f t="shared" si="62"/>
        <v>0.14000000000000001</v>
      </c>
      <c r="Z46" s="153" t="str">
        <f t="shared" ref="Z46:Z51" si="70">IFERROR(IF(Y46="","",IF(Y46&lt;=0.2,"Muy Baja",IF(Y46&lt;=0.4,"Baja",IF(Y46&lt;=0.6,"Media",IF(Y46&lt;=0.8,"Alta","Muy Alta"))))),"")</f>
        <v>Muy Baja</v>
      </c>
      <c r="AA46" s="152">
        <f t="shared" ref="AA46:AA51" si="71">+Y46</f>
        <v>0.14000000000000001</v>
      </c>
      <c r="AB46" s="153" t="str">
        <f t="shared" ref="AB46:AB51" si="72">IFERROR(IF(AC46="","",IF(AC46&lt;=0.2,"Leve",IF(AC46&lt;=0.4,"Menor",IF(AC46&lt;=0.6,"Moderado",IF(AC46&lt;=0.8,"Mayor","Catastrófico"))))),"")</f>
        <v>Moderado</v>
      </c>
      <c r="AC46" s="152">
        <f t="shared" si="66"/>
        <v>0.6</v>
      </c>
      <c r="AD46" s="154" t="str">
        <f t="shared" ref="AD46:AD51" si="73">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Moderado</v>
      </c>
      <c r="AE46" s="151" t="s">
        <v>57</v>
      </c>
      <c r="AF46" s="146" t="s">
        <v>271</v>
      </c>
      <c r="AG46" s="145" t="s">
        <v>257</v>
      </c>
      <c r="AH46" s="145" t="s">
        <v>272</v>
      </c>
      <c r="AI46" s="155">
        <v>45169</v>
      </c>
      <c r="AJ46" s="155">
        <v>45291</v>
      </c>
      <c r="AK46" s="156" t="s">
        <v>273</v>
      </c>
      <c r="AL46" s="95" t="s">
        <v>93</v>
      </c>
      <c r="AM46" s="181">
        <v>0</v>
      </c>
      <c r="AN46" s="12" t="s">
        <v>353</v>
      </c>
      <c r="AO46" s="13" t="s">
        <v>354</v>
      </c>
      <c r="AP46" s="246">
        <v>0</v>
      </c>
      <c r="AQ46" s="228" t="s">
        <v>391</v>
      </c>
      <c r="AR46" s="225" t="s">
        <v>404</v>
      </c>
    </row>
    <row r="47" spans="1:44" ht="213.75" x14ac:dyDescent="0.2">
      <c r="A47" s="361"/>
      <c r="B47" s="157">
        <v>2</v>
      </c>
      <c r="C47" s="163" t="s">
        <v>45</v>
      </c>
      <c r="D47" s="73" t="s">
        <v>274</v>
      </c>
      <c r="E47" s="73" t="s">
        <v>275</v>
      </c>
      <c r="F47" s="73" t="s">
        <v>276</v>
      </c>
      <c r="G47" s="73" t="s">
        <v>49</v>
      </c>
      <c r="H47" s="43">
        <v>5</v>
      </c>
      <c r="I47" s="164" t="str">
        <f t="shared" si="57"/>
        <v>Baja</v>
      </c>
      <c r="J47" s="165">
        <f t="shared" si="58"/>
        <v>0.4</v>
      </c>
      <c r="K47" s="166" t="s">
        <v>50</v>
      </c>
      <c r="L47" s="166" t="str">
        <f>IF(NOT(ISERROR(MATCH(K47,'[8]Tabla Impacto'!$B$221:$B$223,0))),'[8]Tabla Impacto'!$F$223&amp;"Por favor no seleccionar los criterios de impacto(Afectación Económica o presupuestal y Pérdida Reputacional)",K47)</f>
        <v xml:space="preserve">     El riesgo afecta la imagen de la entidad con algunos usuarios de relevancia frente al logro de los objetivos</v>
      </c>
      <c r="M47" s="164" t="str">
        <f>IF(OR(L47='[8]Tabla Impacto'!$C$11,L47='[8]Tabla Impacto'!$D$11),"Leve",IF(OR(L47='[8]Tabla Impacto'!$C$12,L47='[8]Tabla Impacto'!$D$12),"Menor",IF(OR(L47='[8]Tabla Impacto'!$C$13,L47='[8]Tabla Impacto'!$D$13),"Moderado",IF(OR(L47='[8]Tabla Impacto'!$C$14,L47='[8]Tabla Impacto'!$D$14),"Mayor",IF(OR(L47='[8]Tabla Impacto'!$C$15,L47='[8]Tabla Impacto'!$D$15),"Catastrófico","")))))</f>
        <v>Moderado</v>
      </c>
      <c r="N47" s="165">
        <f t="shared" si="59"/>
        <v>0.6</v>
      </c>
      <c r="O47" s="167" t="str">
        <f t="shared" si="60"/>
        <v>Moderado</v>
      </c>
      <c r="P47" s="43">
        <v>1</v>
      </c>
      <c r="Q47" s="73" t="s">
        <v>277</v>
      </c>
      <c r="R47" s="43" t="str">
        <f t="shared" si="68"/>
        <v>Probabilidad</v>
      </c>
      <c r="S47" s="158" t="s">
        <v>63</v>
      </c>
      <c r="T47" s="158" t="s">
        <v>64</v>
      </c>
      <c r="U47" s="159" t="str">
        <f t="shared" si="69"/>
        <v>40%</v>
      </c>
      <c r="V47" s="158" t="s">
        <v>54</v>
      </c>
      <c r="W47" s="158" t="s">
        <v>196</v>
      </c>
      <c r="X47" s="158" t="s">
        <v>56</v>
      </c>
      <c r="Y47" s="159">
        <f t="shared" si="62"/>
        <v>0.24</v>
      </c>
      <c r="Z47" s="160" t="str">
        <f t="shared" si="70"/>
        <v>Baja</v>
      </c>
      <c r="AA47" s="159">
        <f t="shared" si="71"/>
        <v>0.24</v>
      </c>
      <c r="AB47" s="160" t="str">
        <f t="shared" si="72"/>
        <v>Moderado</v>
      </c>
      <c r="AC47" s="159">
        <f t="shared" si="66"/>
        <v>0.6</v>
      </c>
      <c r="AD47" s="161" t="str">
        <f t="shared" si="73"/>
        <v>Moderado</v>
      </c>
      <c r="AE47" s="158" t="s">
        <v>65</v>
      </c>
      <c r="AF47" s="73" t="s">
        <v>277</v>
      </c>
      <c r="AG47" s="163" t="s">
        <v>257</v>
      </c>
      <c r="AH47" s="163" t="s">
        <v>278</v>
      </c>
      <c r="AI47" s="162">
        <v>45169</v>
      </c>
      <c r="AJ47" s="162">
        <v>45291</v>
      </c>
      <c r="AK47" s="168" t="s">
        <v>279</v>
      </c>
      <c r="AL47" s="220" t="s">
        <v>93</v>
      </c>
      <c r="AM47" s="120">
        <v>1</v>
      </c>
      <c r="AN47" s="56" t="s">
        <v>355</v>
      </c>
      <c r="AO47" s="57" t="s">
        <v>303</v>
      </c>
      <c r="AP47" s="244" t="s">
        <v>389</v>
      </c>
      <c r="AQ47" s="207" t="s">
        <v>424</v>
      </c>
      <c r="AR47" s="224" t="s">
        <v>387</v>
      </c>
    </row>
    <row r="48" spans="1:44" ht="171" x14ac:dyDescent="0.2">
      <c r="A48" s="341"/>
      <c r="B48" s="346">
        <v>2</v>
      </c>
      <c r="C48" s="402" t="s">
        <v>45</v>
      </c>
      <c r="D48" s="376" t="s">
        <v>280</v>
      </c>
      <c r="E48" s="376" t="s">
        <v>281</v>
      </c>
      <c r="F48" s="73" t="s">
        <v>282</v>
      </c>
      <c r="G48" s="376" t="s">
        <v>49</v>
      </c>
      <c r="H48" s="362">
        <v>10</v>
      </c>
      <c r="I48" s="393" t="str">
        <f t="shared" si="57"/>
        <v>Baja</v>
      </c>
      <c r="J48" s="395">
        <f t="shared" si="58"/>
        <v>0.4</v>
      </c>
      <c r="K48" s="166" t="s">
        <v>50</v>
      </c>
      <c r="L48" s="391" t="str">
        <f>IF(NOT(ISERROR(MATCH(K48,'[8]Tabla Impacto'!$B$221:$B$223,0))),'[8]Tabla Impacto'!$F$223&amp;"Por favor no seleccionar los criterios de impacto(Afectación Económica o presupuestal y Pérdida Reputacional)",K48)</f>
        <v xml:space="preserve">     El riesgo afecta la imagen de la entidad con algunos usuarios de relevancia frente al logro de los objetivos</v>
      </c>
      <c r="M48" s="393" t="str">
        <f>IF(OR(L48='[8]Tabla Impacto'!$C$11,L48='[8]Tabla Impacto'!$D$11),"Leve",IF(OR(L48='[8]Tabla Impacto'!$C$12,L48='[8]Tabla Impacto'!$D$12),"Menor",IF(OR(L48='[8]Tabla Impacto'!$C$13,L48='[8]Tabla Impacto'!$D$13),"Moderado",IF(OR(L48='[8]Tabla Impacto'!$C$14,L48='[8]Tabla Impacto'!$D$14),"Mayor",IF(OR(L48='[8]Tabla Impacto'!$C$15,L48='[8]Tabla Impacto'!$D$15),"Catastrófico","")))))</f>
        <v>Moderado</v>
      </c>
      <c r="N48" s="395">
        <f t="shared" si="59"/>
        <v>0.6</v>
      </c>
      <c r="O48" s="396" t="str">
        <f t="shared" si="60"/>
        <v>Moderado</v>
      </c>
      <c r="P48" s="43">
        <v>1</v>
      </c>
      <c r="Q48" s="73" t="s">
        <v>283</v>
      </c>
      <c r="R48" s="43" t="str">
        <f t="shared" si="68"/>
        <v>Probabilidad</v>
      </c>
      <c r="S48" s="158" t="s">
        <v>52</v>
      </c>
      <c r="T48" s="158" t="s">
        <v>53</v>
      </c>
      <c r="U48" s="159" t="str">
        <f t="shared" si="69"/>
        <v>40%</v>
      </c>
      <c r="V48" s="158" t="s">
        <v>54</v>
      </c>
      <c r="W48" s="158" t="s">
        <v>55</v>
      </c>
      <c r="X48" s="158" t="s">
        <v>56</v>
      </c>
      <c r="Y48" s="159">
        <f t="shared" si="62"/>
        <v>0.24</v>
      </c>
      <c r="Z48" s="160" t="str">
        <f t="shared" si="70"/>
        <v>Baja</v>
      </c>
      <c r="AA48" s="159">
        <f t="shared" si="71"/>
        <v>0.24</v>
      </c>
      <c r="AB48" s="160" t="str">
        <f t="shared" si="72"/>
        <v>Moderado</v>
      </c>
      <c r="AC48" s="159">
        <f t="shared" si="66"/>
        <v>0.6</v>
      </c>
      <c r="AD48" s="161" t="str">
        <f t="shared" si="73"/>
        <v>Moderado</v>
      </c>
      <c r="AE48" s="158" t="s">
        <v>68</v>
      </c>
      <c r="AF48" s="73" t="s">
        <v>284</v>
      </c>
      <c r="AG48" s="163" t="s">
        <v>257</v>
      </c>
      <c r="AH48" s="163" t="s">
        <v>285</v>
      </c>
      <c r="AI48" s="162">
        <v>45169</v>
      </c>
      <c r="AJ48" s="162">
        <v>45291</v>
      </c>
      <c r="AK48" s="168" t="s">
        <v>286</v>
      </c>
      <c r="AL48" s="220" t="s">
        <v>93</v>
      </c>
      <c r="AM48" s="120">
        <v>1</v>
      </c>
      <c r="AN48" s="56" t="s">
        <v>356</v>
      </c>
      <c r="AO48" s="57" t="s">
        <v>303</v>
      </c>
      <c r="AP48" s="244" t="s">
        <v>389</v>
      </c>
      <c r="AQ48" s="207" t="s">
        <v>424</v>
      </c>
      <c r="AR48" s="224" t="s">
        <v>387</v>
      </c>
    </row>
    <row r="49" spans="1:44" ht="171" x14ac:dyDescent="0.2">
      <c r="A49" s="341"/>
      <c r="B49" s="303"/>
      <c r="C49" s="394"/>
      <c r="D49" s="403"/>
      <c r="E49" s="403"/>
      <c r="F49" s="73" t="s">
        <v>287</v>
      </c>
      <c r="G49" s="403"/>
      <c r="H49" s="394"/>
      <c r="I49" s="394"/>
      <c r="J49" s="394"/>
      <c r="K49" s="166" t="s">
        <v>50</v>
      </c>
      <c r="L49" s="392"/>
      <c r="M49" s="394"/>
      <c r="N49" s="394"/>
      <c r="O49" s="394"/>
      <c r="P49" s="43">
        <v>2</v>
      </c>
      <c r="Q49" s="73" t="s">
        <v>288</v>
      </c>
      <c r="R49" s="43" t="str">
        <f t="shared" si="68"/>
        <v>Probabilidad</v>
      </c>
      <c r="S49" s="158" t="s">
        <v>63</v>
      </c>
      <c r="T49" s="158" t="s">
        <v>53</v>
      </c>
      <c r="U49" s="159" t="str">
        <f t="shared" si="69"/>
        <v>50%</v>
      </c>
      <c r="V49" s="158" t="s">
        <v>54</v>
      </c>
      <c r="W49" s="158" t="s">
        <v>55</v>
      </c>
      <c r="X49" s="158" t="s">
        <v>56</v>
      </c>
      <c r="Y49" s="188">
        <f>IFERROR(IF(AND(R48="Probabilidad",R49="Probabilidad"),(AA48-(+AA48*U49)),IF(R49="Probabilidad",(J48-(+J48*U49)),IF(R49="Impacto",AA48,""))),"")</f>
        <v>0.12</v>
      </c>
      <c r="Z49" s="160" t="str">
        <f t="shared" si="70"/>
        <v>Muy Baja</v>
      </c>
      <c r="AA49" s="159">
        <f t="shared" si="71"/>
        <v>0.12</v>
      </c>
      <c r="AB49" s="160" t="str">
        <f t="shared" si="72"/>
        <v>Moderado</v>
      </c>
      <c r="AC49" s="159">
        <f>IFERROR(IF(AND(R48="Impacto",R49="Impacto"),(AC48-(+AC48*U49)),IF(R49="Impacto",(N48-(+N48*U49)),IF(R49="Probabilidad",AC48,""))),"")</f>
        <v>0.6</v>
      </c>
      <c r="AD49" s="161" t="str">
        <f t="shared" si="73"/>
        <v>Moderado</v>
      </c>
      <c r="AE49" s="158"/>
      <c r="AF49" s="73" t="s">
        <v>288</v>
      </c>
      <c r="AG49" s="163" t="s">
        <v>257</v>
      </c>
      <c r="AH49" s="163" t="s">
        <v>285</v>
      </c>
      <c r="AI49" s="162">
        <v>45169</v>
      </c>
      <c r="AJ49" s="162">
        <v>45291</v>
      </c>
      <c r="AK49" s="73" t="s">
        <v>286</v>
      </c>
      <c r="AL49" s="220" t="s">
        <v>93</v>
      </c>
      <c r="AM49" s="120">
        <v>1</v>
      </c>
      <c r="AN49" s="56" t="s">
        <v>356</v>
      </c>
      <c r="AO49" s="57" t="s">
        <v>303</v>
      </c>
      <c r="AP49" s="244" t="s">
        <v>389</v>
      </c>
      <c r="AQ49" s="207" t="s">
        <v>424</v>
      </c>
      <c r="AR49" s="224" t="s">
        <v>387</v>
      </c>
    </row>
    <row r="50" spans="1:44" ht="172.5" customHeight="1" x14ac:dyDescent="0.2">
      <c r="A50" s="341"/>
      <c r="B50" s="304"/>
      <c r="C50" s="394"/>
      <c r="D50" s="403"/>
      <c r="E50" s="403"/>
      <c r="F50" s="73" t="s">
        <v>289</v>
      </c>
      <c r="G50" s="403"/>
      <c r="H50" s="394"/>
      <c r="I50" s="394"/>
      <c r="J50" s="394"/>
      <c r="K50" s="166" t="s">
        <v>50</v>
      </c>
      <c r="L50" s="392"/>
      <c r="M50" s="394"/>
      <c r="N50" s="394"/>
      <c r="O50" s="394"/>
      <c r="P50" s="43">
        <v>3</v>
      </c>
      <c r="Q50" s="73" t="s">
        <v>290</v>
      </c>
      <c r="R50" s="43" t="str">
        <f t="shared" si="68"/>
        <v>Probabilidad</v>
      </c>
      <c r="S50" s="158" t="s">
        <v>63</v>
      </c>
      <c r="T50" s="158" t="s">
        <v>53</v>
      </c>
      <c r="U50" s="159" t="str">
        <f t="shared" si="69"/>
        <v>50%</v>
      </c>
      <c r="V50" s="158" t="s">
        <v>54</v>
      </c>
      <c r="W50" s="158" t="s">
        <v>55</v>
      </c>
      <c r="X50" s="158" t="s">
        <v>56</v>
      </c>
      <c r="Y50" s="159">
        <f t="shared" ref="Y50" si="74">IFERROR(IF(AND(R49="Probabilidad",R50="Probabilidad"),(AA49-(+AA49*U50)),IF(AND(R49="Impacto",R50="Probabilidad"),(AA48-(+AA48*U50)),IF(R50="Impacto",AA49,""))),"")</f>
        <v>0.06</v>
      </c>
      <c r="Z50" s="160" t="str">
        <f t="shared" si="70"/>
        <v>Muy Baja</v>
      </c>
      <c r="AA50" s="159">
        <f t="shared" si="71"/>
        <v>0.06</v>
      </c>
      <c r="AB50" s="160" t="str">
        <f t="shared" si="72"/>
        <v>Moderado</v>
      </c>
      <c r="AC50" s="159">
        <f t="shared" ref="AC50" si="75">IFERROR(IF(AND(R49="Impacto",R50="Impacto"),(AC49-(+AC49*U50)),IF(AND(R49="Probabilidad",R50="Impacto"),(AC48-(+AC48*U50)),IF(R50="Probabilidad",AC49,""))),"")</f>
        <v>0.6</v>
      </c>
      <c r="AD50" s="161" t="str">
        <f t="shared" si="73"/>
        <v>Moderado</v>
      </c>
      <c r="AE50" s="158"/>
      <c r="AF50" s="73" t="s">
        <v>290</v>
      </c>
      <c r="AG50" s="163" t="s">
        <v>257</v>
      </c>
      <c r="AH50" s="163" t="s">
        <v>291</v>
      </c>
      <c r="AI50" s="162">
        <v>45169</v>
      </c>
      <c r="AJ50" s="162">
        <v>45291</v>
      </c>
      <c r="AK50" s="73" t="s">
        <v>292</v>
      </c>
      <c r="AL50" s="220" t="s">
        <v>93</v>
      </c>
      <c r="AM50" s="120">
        <v>1</v>
      </c>
      <c r="AN50" s="56" t="s">
        <v>357</v>
      </c>
      <c r="AO50" s="57" t="s">
        <v>303</v>
      </c>
      <c r="AP50" s="244" t="s">
        <v>389</v>
      </c>
      <c r="AQ50" s="207" t="s">
        <v>424</v>
      </c>
      <c r="AR50" s="224" t="s">
        <v>387</v>
      </c>
    </row>
    <row r="51" spans="1:44" ht="224.25" customHeight="1" thickBot="1" x14ac:dyDescent="0.25">
      <c r="A51" s="342"/>
      <c r="B51" s="58">
        <v>3</v>
      </c>
      <c r="C51" s="169" t="s">
        <v>45</v>
      </c>
      <c r="D51" s="170" t="s">
        <v>293</v>
      </c>
      <c r="E51" s="170" t="s">
        <v>294</v>
      </c>
      <c r="F51" s="170" t="s">
        <v>295</v>
      </c>
      <c r="G51" s="170" t="s">
        <v>49</v>
      </c>
      <c r="H51" s="58">
        <v>40</v>
      </c>
      <c r="I51" s="171" t="str">
        <f>IF(H51&lt;=0,"",IF(H51&lt;=2,"Muy Baja",IF(H51&lt;=24,"Baja",IF(H51&lt;=500,"Media",IF(H51&lt;=5000,"Alta","Muy Alta")))))</f>
        <v>Media</v>
      </c>
      <c r="J51" s="172">
        <f>IF(I51="","",IF(I51="Muy Baja",0.2,IF(I51="Baja",0.4,IF(I51="Media",0.6,IF(I51="Alta",0.8,IF(I51="Muy Alta",1,))))))</f>
        <v>0.6</v>
      </c>
      <c r="K51" s="173" t="s">
        <v>50</v>
      </c>
      <c r="L51" s="173" t="str">
        <f>IF(NOT(ISERROR(MATCH(K51,'[8]Tabla Impacto'!$B$221:$B$223,0))),'[8]Tabla Impacto'!$F$223&amp;"Por favor no seleccionar los criterios de impacto(Afectación Económica o presupuestal y Pérdida Reputacional)",K51)</f>
        <v xml:space="preserve">     El riesgo afecta la imagen de la entidad con algunos usuarios de relevancia frente al logro de los objetivos</v>
      </c>
      <c r="M51" s="171" t="str">
        <f>IF(OR(L51='[8]Tabla Impacto'!$C$11,L51='[8]Tabla Impacto'!$D$11),"Leve",IF(OR(L51='[8]Tabla Impacto'!$C$12,L51='[8]Tabla Impacto'!$D$12),"Menor",IF(OR(L51='[8]Tabla Impacto'!$C$13,L51='[8]Tabla Impacto'!$D$13),"Moderado",IF(OR(L51='[8]Tabla Impacto'!$C$14,L51='[8]Tabla Impacto'!$D$14),"Mayor",IF(OR(L51='[8]Tabla Impacto'!$C$15,L51='[8]Tabla Impacto'!$D$15),"Catastrófico","")))))</f>
        <v>Moderado</v>
      </c>
      <c r="N51" s="172">
        <f>IF(M51="","",IF(M51="Leve",0.2,IF(M51="Menor",0.4,IF(M51="Moderado",0.6,IF(M51="Mayor",0.8,IF(M51="Catastrófico",1,))))))</f>
        <v>0.6</v>
      </c>
      <c r="O51" s="174" t="str">
        <f>IF(OR(AND(I51="Muy Baja",M51="Leve"),AND(I51="Muy Baja",M51="Menor"),AND(I51="Baja",M51="Leve")),"Bajo",IF(OR(AND(I51="Muy baja",M51="Moderado"),AND(I51="Baja",M51="Menor"),AND(I51="Baja",M51="Moderado"),AND(I51="Media",M51="Leve"),AND(I51="Media",M51="Menor"),AND(I51="Media",M51="Moderado"),AND(I51="Alta",M51="Leve"),AND(I51="Alta",M51="Menor")),"Moderado",IF(OR(AND(I51="Muy Baja",M51="Mayor"),AND(I51="Baja",M51="Mayor"),AND(I51="Media",M51="Mayor"),AND(I51="Alta",M51="Moderado"),AND(I51="Alta",M51="Mayor"),AND(I51="Muy Alta",M51="Leve"),AND(I51="Muy Alta",M51="Menor"),AND(I51="Muy Alta",M51="Moderado"),AND(I51="Muy Alta",M51="Mayor")),"Alto",IF(OR(AND(I51="Muy Baja",M51="Catastrófico"),AND(I51="Baja",M51="Catastrófico"),AND(I51="Media",M51="Catastrófico"),AND(I51="Alta",M51="Catastrófico"),AND(I51="Muy Alta",M51="Catastrófico")),"Extremo",""))))</f>
        <v>Moderado</v>
      </c>
      <c r="P51" s="58">
        <v>1</v>
      </c>
      <c r="Q51" s="170" t="s">
        <v>296</v>
      </c>
      <c r="R51" s="58" t="str">
        <f t="shared" si="68"/>
        <v>Probabilidad</v>
      </c>
      <c r="S51" s="175" t="s">
        <v>63</v>
      </c>
      <c r="T51" s="175" t="s">
        <v>64</v>
      </c>
      <c r="U51" s="176" t="str">
        <f t="shared" si="69"/>
        <v>40%</v>
      </c>
      <c r="V51" s="175" t="s">
        <v>54</v>
      </c>
      <c r="W51" s="175" t="s">
        <v>55</v>
      </c>
      <c r="X51" s="175" t="s">
        <v>56</v>
      </c>
      <c r="Y51" s="176">
        <f>IFERROR(IF(R51="Probabilidad",(J51-(+J51*U51)),IF(R51="Impacto",J51,"")),"")</f>
        <v>0.36</v>
      </c>
      <c r="Z51" s="177" t="str">
        <f t="shared" si="70"/>
        <v>Baja</v>
      </c>
      <c r="AA51" s="176">
        <f t="shared" si="71"/>
        <v>0.36</v>
      </c>
      <c r="AB51" s="177" t="str">
        <f t="shared" si="72"/>
        <v>Moderado</v>
      </c>
      <c r="AC51" s="176">
        <f>IFERROR(IF(R51="Impacto",(N51-(+N51*U51)),IF(R51="Probabilidad",N51,"")),"")</f>
        <v>0.6</v>
      </c>
      <c r="AD51" s="178" t="str">
        <f t="shared" si="73"/>
        <v>Moderado</v>
      </c>
      <c r="AE51" s="175"/>
      <c r="AF51" s="170" t="s">
        <v>296</v>
      </c>
      <c r="AG51" s="169" t="s">
        <v>257</v>
      </c>
      <c r="AH51" s="169" t="s">
        <v>297</v>
      </c>
      <c r="AI51" s="179">
        <v>45169</v>
      </c>
      <c r="AJ51" s="179">
        <v>45291</v>
      </c>
      <c r="AK51" s="123" t="s">
        <v>298</v>
      </c>
      <c r="AL51" s="179" t="s">
        <v>93</v>
      </c>
      <c r="AM51" s="28">
        <v>1</v>
      </c>
      <c r="AN51" s="29" t="s">
        <v>358</v>
      </c>
      <c r="AO51" s="91" t="s">
        <v>303</v>
      </c>
      <c r="AP51" s="248" t="s">
        <v>389</v>
      </c>
      <c r="AQ51" s="205" t="s">
        <v>424</v>
      </c>
      <c r="AR51" s="249" t="s">
        <v>387</v>
      </c>
    </row>
    <row r="53" spans="1:44" x14ac:dyDescent="0.25">
      <c r="AP53" s="233"/>
      <c r="AQ53" s="233"/>
      <c r="AR53" s="233"/>
    </row>
    <row r="54" spans="1:44" x14ac:dyDescent="0.25">
      <c r="AP54" s="233"/>
      <c r="AQ54" s="233"/>
      <c r="AR54" s="233"/>
    </row>
    <row r="55" spans="1:44" x14ac:dyDescent="0.25">
      <c r="AP55" s="233"/>
      <c r="AQ55" s="233"/>
      <c r="AR55" s="233"/>
    </row>
    <row r="56" spans="1:44" x14ac:dyDescent="0.25">
      <c r="AP56" s="233"/>
      <c r="AQ56" s="233"/>
      <c r="AR56" s="233"/>
    </row>
    <row r="57" spans="1:44" x14ac:dyDescent="0.25">
      <c r="AP57" s="233"/>
      <c r="AQ57" s="233"/>
      <c r="AR57" s="233"/>
    </row>
    <row r="58" spans="1:44" x14ac:dyDescent="0.25">
      <c r="AP58" s="233"/>
      <c r="AQ58" s="233"/>
      <c r="AR58" s="233"/>
    </row>
    <row r="59" spans="1:44" x14ac:dyDescent="0.25">
      <c r="AP59" s="233"/>
      <c r="AQ59" s="233"/>
      <c r="AR59" s="233"/>
    </row>
    <row r="60" spans="1:44" x14ac:dyDescent="0.25">
      <c r="AP60" s="233"/>
      <c r="AQ60" s="233"/>
      <c r="AR60" s="233"/>
    </row>
    <row r="61" spans="1:44" x14ac:dyDescent="0.25">
      <c r="AP61" s="233"/>
      <c r="AQ61" s="233"/>
      <c r="AR61" s="233"/>
    </row>
    <row r="62" spans="1:44" x14ac:dyDescent="0.25">
      <c r="AP62" s="233"/>
      <c r="AQ62" s="233"/>
      <c r="AR62" s="233"/>
    </row>
    <row r="63" spans="1:44" x14ac:dyDescent="0.25">
      <c r="AP63" s="233"/>
      <c r="AQ63" s="233"/>
      <c r="AR63" s="233"/>
    </row>
    <row r="64" spans="1:44" x14ac:dyDescent="0.25">
      <c r="AP64" s="233"/>
      <c r="AQ64" s="233"/>
      <c r="AR64" s="233"/>
    </row>
    <row r="65" spans="42:44" x14ac:dyDescent="0.25">
      <c r="AP65" s="233"/>
      <c r="AQ65" s="233"/>
      <c r="AR65" s="233"/>
    </row>
    <row r="66" spans="42:44" x14ac:dyDescent="0.25">
      <c r="AP66" s="233"/>
      <c r="AQ66" s="233"/>
      <c r="AR66" s="233"/>
    </row>
    <row r="67" spans="42:44" x14ac:dyDescent="0.25">
      <c r="AP67" s="233"/>
      <c r="AQ67" s="233"/>
      <c r="AR67" s="233"/>
    </row>
    <row r="68" spans="42:44" x14ac:dyDescent="0.25">
      <c r="AP68" s="233"/>
      <c r="AQ68" s="233"/>
      <c r="AR68" s="233"/>
    </row>
    <row r="69" spans="42:44" x14ac:dyDescent="0.25">
      <c r="AP69" s="233"/>
      <c r="AQ69" s="233"/>
      <c r="AR69" s="233"/>
    </row>
    <row r="70" spans="42:44" x14ac:dyDescent="0.25">
      <c r="AP70" s="233"/>
      <c r="AQ70" s="233"/>
      <c r="AR70" s="233"/>
    </row>
    <row r="71" spans="42:44" x14ac:dyDescent="0.25">
      <c r="AP71" s="233"/>
      <c r="AQ71" s="233"/>
      <c r="AR71" s="233"/>
    </row>
    <row r="72" spans="42:44" x14ac:dyDescent="0.25">
      <c r="AP72" s="233"/>
      <c r="AQ72" s="233"/>
      <c r="AR72" s="233"/>
    </row>
    <row r="73" spans="42:44" x14ac:dyDescent="0.25">
      <c r="AP73" s="233"/>
      <c r="AQ73" s="233"/>
      <c r="AR73" s="233"/>
    </row>
    <row r="74" spans="42:44" x14ac:dyDescent="0.25">
      <c r="AP74" s="233"/>
      <c r="AQ74" s="233"/>
      <c r="AR74" s="233"/>
    </row>
    <row r="75" spans="42:44" x14ac:dyDescent="0.25">
      <c r="AP75" s="233"/>
      <c r="AQ75" s="233"/>
      <c r="AR75" s="233"/>
    </row>
    <row r="76" spans="42:44" x14ac:dyDescent="0.25">
      <c r="AP76" s="233"/>
      <c r="AQ76" s="233"/>
      <c r="AR76" s="233"/>
    </row>
    <row r="77" spans="42:44" x14ac:dyDescent="0.25">
      <c r="AP77" s="233"/>
      <c r="AQ77" s="233"/>
      <c r="AR77" s="233"/>
    </row>
    <row r="78" spans="42:44" x14ac:dyDescent="0.25">
      <c r="AP78" s="233"/>
      <c r="AQ78" s="233"/>
      <c r="AR78" s="233"/>
    </row>
    <row r="79" spans="42:44" x14ac:dyDescent="0.25">
      <c r="AP79" s="233"/>
      <c r="AQ79" s="233"/>
      <c r="AR79" s="233"/>
    </row>
    <row r="80" spans="42:44" x14ac:dyDescent="0.25">
      <c r="AP80" s="233"/>
      <c r="AQ80" s="233"/>
      <c r="AR80" s="233"/>
    </row>
    <row r="81" spans="42:44" x14ac:dyDescent="0.25">
      <c r="AP81" s="233"/>
      <c r="AQ81" s="233"/>
      <c r="AR81" s="233"/>
    </row>
    <row r="82" spans="42:44" x14ac:dyDescent="0.25">
      <c r="AP82" s="233"/>
      <c r="AQ82" s="233"/>
      <c r="AR82" s="233"/>
    </row>
    <row r="83" spans="42:44" x14ac:dyDescent="0.25">
      <c r="AP83" s="233"/>
      <c r="AQ83" s="233"/>
      <c r="AR83" s="233"/>
    </row>
    <row r="84" spans="42:44" x14ac:dyDescent="0.25">
      <c r="AP84" s="233"/>
      <c r="AQ84" s="233"/>
      <c r="AR84" s="233"/>
    </row>
  </sheetData>
  <sheetProtection algorithmName="SHA-512" hashValue="HKgWC2LurFV9aUmibmPfD+XKkHBXbQOjtz01tCbxgLx3oIDLWkk512hD0yAgTL1RzK7/W8m4DlRotx9Wou0AEg==" saltValue="o5yDZQYw9RQIQ8KwdpPmPQ==" spinCount="100000" sheet="1" objects="1" scenarios="1" selectLockedCells="1" selectUnlockedCells="1"/>
  <mergeCells count="189">
    <mergeCell ref="A46:A51"/>
    <mergeCell ref="B48:B50"/>
    <mergeCell ref="C48:C50"/>
    <mergeCell ref="D48:D50"/>
    <mergeCell ref="E48:E50"/>
    <mergeCell ref="G48:G50"/>
    <mergeCell ref="H48:H50"/>
    <mergeCell ref="I48:I50"/>
    <mergeCell ref="J48:J50"/>
    <mergeCell ref="L48:L50"/>
    <mergeCell ref="M48:M50"/>
    <mergeCell ref="N48:N50"/>
    <mergeCell ref="O48:O50"/>
    <mergeCell ref="A44:A45"/>
    <mergeCell ref="A38:A43"/>
    <mergeCell ref="AF2:AL2"/>
    <mergeCell ref="B3:B4"/>
    <mergeCell ref="C3:C4"/>
    <mergeCell ref="D3:D4"/>
    <mergeCell ref="E3:E4"/>
    <mergeCell ref="F3:F4"/>
    <mergeCell ref="G3:G4"/>
    <mergeCell ref="I2:O2"/>
    <mergeCell ref="P2:X2"/>
    <mergeCell ref="Y2:AE2"/>
    <mergeCell ref="N3:N4"/>
    <mergeCell ref="O3:O4"/>
    <mergeCell ref="P3:P4"/>
    <mergeCell ref="Q3:Q4"/>
    <mergeCell ref="R3:R4"/>
    <mergeCell ref="S3:X3"/>
    <mergeCell ref="H3:H4"/>
    <mergeCell ref="I3:I4"/>
    <mergeCell ref="AL3:AL4"/>
    <mergeCell ref="AM2:AO2"/>
    <mergeCell ref="AM3:AM4"/>
    <mergeCell ref="AN3:AN4"/>
    <mergeCell ref="J3:J4"/>
    <mergeCell ref="K3:K4"/>
    <mergeCell ref="L3:L4"/>
    <mergeCell ref="M3:M4"/>
    <mergeCell ref="AO3:AO4"/>
    <mergeCell ref="AE3:AE4"/>
    <mergeCell ref="AF3:AF4"/>
    <mergeCell ref="AG3:AG4"/>
    <mergeCell ref="AH3:AH4"/>
    <mergeCell ref="AI3:AI4"/>
    <mergeCell ref="AJ3:AJ4"/>
    <mergeCell ref="Y3:Y4"/>
    <mergeCell ref="Z3:Z4"/>
    <mergeCell ref="AA3:AA4"/>
    <mergeCell ref="AB3:AB4"/>
    <mergeCell ref="AC3:AC4"/>
    <mergeCell ref="AD3:AD4"/>
    <mergeCell ref="M8:M10"/>
    <mergeCell ref="N8:N10"/>
    <mergeCell ref="O8:O10"/>
    <mergeCell ref="AK3:AK4"/>
    <mergeCell ref="B8:B10"/>
    <mergeCell ref="A8:A10"/>
    <mergeCell ref="G8:G10"/>
    <mergeCell ref="H8:H10"/>
    <mergeCell ref="I8:I10"/>
    <mergeCell ref="J8:J10"/>
    <mergeCell ref="K8:K10"/>
    <mergeCell ref="L8:L10"/>
    <mergeCell ref="G19:G22"/>
    <mergeCell ref="H19:H22"/>
    <mergeCell ref="E14:E15"/>
    <mergeCell ref="F14:F15"/>
    <mergeCell ref="G14:G15"/>
    <mergeCell ref="H14:H15"/>
    <mergeCell ref="A5:A7"/>
    <mergeCell ref="C8:C10"/>
    <mergeCell ref="D8:D10"/>
    <mergeCell ref="E8:E10"/>
    <mergeCell ref="F8:F10"/>
    <mergeCell ref="E16:E18"/>
    <mergeCell ref="F16:F18"/>
    <mergeCell ref="G16:G18"/>
    <mergeCell ref="H16:H18"/>
    <mergeCell ref="K14:K15"/>
    <mergeCell ref="L14:L15"/>
    <mergeCell ref="D11:D13"/>
    <mergeCell ref="C11:C13"/>
    <mergeCell ref="E11:E13"/>
    <mergeCell ref="F11:F13"/>
    <mergeCell ref="G11:G13"/>
    <mergeCell ref="H11:H13"/>
    <mergeCell ref="A23:A30"/>
    <mergeCell ref="Q19:Q22"/>
    <mergeCell ref="A11:A22"/>
    <mergeCell ref="B16:B18"/>
    <mergeCell ref="B19:B22"/>
    <mergeCell ref="C19:C22"/>
    <mergeCell ref="D19:D22"/>
    <mergeCell ref="E19:E22"/>
    <mergeCell ref="F19:F22"/>
    <mergeCell ref="I16:I18"/>
    <mergeCell ref="J16:J18"/>
    <mergeCell ref="K16:K18"/>
    <mergeCell ref="L16:L18"/>
    <mergeCell ref="M16:M18"/>
    <mergeCell ref="N16:N18"/>
    <mergeCell ref="C16:C18"/>
    <mergeCell ref="D16:D18"/>
    <mergeCell ref="B11:B13"/>
    <mergeCell ref="C14:C15"/>
    <mergeCell ref="D14:D15"/>
    <mergeCell ref="B14:B15"/>
    <mergeCell ref="I19:I22"/>
    <mergeCell ref="M19:M22"/>
    <mergeCell ref="J19:J22"/>
    <mergeCell ref="O36:O37"/>
    <mergeCell ref="B36:B37"/>
    <mergeCell ref="I36:I37"/>
    <mergeCell ref="J36:J37"/>
    <mergeCell ref="K36:K37"/>
    <mergeCell ref="L36:L37"/>
    <mergeCell ref="M36:M37"/>
    <mergeCell ref="N36:N37"/>
    <mergeCell ref="C36:C37"/>
    <mergeCell ref="D36:D37"/>
    <mergeCell ref="E36:E37"/>
    <mergeCell ref="F36:F37"/>
    <mergeCell ref="G36:G37"/>
    <mergeCell ref="H36:H37"/>
    <mergeCell ref="G31:G35"/>
    <mergeCell ref="F31:F35"/>
    <mergeCell ref="E31:E35"/>
    <mergeCell ref="D31:D35"/>
    <mergeCell ref="C31:C35"/>
    <mergeCell ref="B31:B35"/>
    <mergeCell ref="I31:I35"/>
    <mergeCell ref="J31:J35"/>
    <mergeCell ref="A31:A37"/>
    <mergeCell ref="H31:H35"/>
    <mergeCell ref="N19:N22"/>
    <mergeCell ref="O19:O22"/>
    <mergeCell ref="Q11:Q13"/>
    <mergeCell ref="I11:I13"/>
    <mergeCell ref="J11:J13"/>
    <mergeCell ref="K11:K13"/>
    <mergeCell ref="L11:L13"/>
    <mergeCell ref="M11:M13"/>
    <mergeCell ref="N11:N13"/>
    <mergeCell ref="O11:O13"/>
    <mergeCell ref="Q14:Q15"/>
    <mergeCell ref="M14:M15"/>
    <mergeCell ref="N14:N15"/>
    <mergeCell ref="K19:K22"/>
    <mergeCell ref="L19:L22"/>
    <mergeCell ref="I14:I15"/>
    <mergeCell ref="J14:J15"/>
    <mergeCell ref="O14:O15"/>
    <mergeCell ref="O16:O18"/>
    <mergeCell ref="U31:U33"/>
    <mergeCell ref="V31:V33"/>
    <mergeCell ref="W31:W33"/>
    <mergeCell ref="X31:X33"/>
    <mergeCell ref="P31:P33"/>
    <mergeCell ref="AP1:AR1"/>
    <mergeCell ref="AP3:AP4"/>
    <mergeCell ref="AQ3:AQ4"/>
    <mergeCell ref="AR3:AR4"/>
    <mergeCell ref="AP2:AR2"/>
    <mergeCell ref="AO31:AO33"/>
    <mergeCell ref="Y31:Y33"/>
    <mergeCell ref="AG31:AG33"/>
    <mergeCell ref="AH31:AH33"/>
    <mergeCell ref="AK31:AK33"/>
    <mergeCell ref="AE31:AE33"/>
    <mergeCell ref="AD31:AD33"/>
    <mergeCell ref="AC31:AC33"/>
    <mergeCell ref="AB31:AB33"/>
    <mergeCell ref="AA31:AA33"/>
    <mergeCell ref="Z31:Z33"/>
    <mergeCell ref="A1:AO1"/>
    <mergeCell ref="A2:H2"/>
    <mergeCell ref="A3:A4"/>
    <mergeCell ref="K31:K35"/>
    <mergeCell ref="O31:O35"/>
    <mergeCell ref="N31:N35"/>
    <mergeCell ref="M31:M35"/>
    <mergeCell ref="L31:L35"/>
    <mergeCell ref="R31:R33"/>
    <mergeCell ref="Q31:Q33"/>
    <mergeCell ref="S31:S33"/>
    <mergeCell ref="T31:T33"/>
  </mergeCells>
  <conditionalFormatting sqref="I5:I6 Z5 I30 Z34:Z45 Z23:Z31">
    <cfRule type="cellIs" dxfId="390" priority="461" operator="equal">
      <formula>"Muy Alta"</formula>
    </cfRule>
    <cfRule type="cellIs" dxfId="389" priority="462" operator="equal">
      <formula>"Alta"</formula>
    </cfRule>
    <cfRule type="cellIs" dxfId="388" priority="463" operator="equal">
      <formula>"Media"</formula>
    </cfRule>
    <cfRule type="cellIs" dxfId="387" priority="464" operator="equal">
      <formula>"Baja"</formula>
    </cfRule>
    <cfRule type="cellIs" dxfId="386" priority="465" operator="equal">
      <formula>"Muy Baja"</formula>
    </cfRule>
  </conditionalFormatting>
  <conditionalFormatting sqref="I7">
    <cfRule type="cellIs" dxfId="385" priority="443" operator="equal">
      <formula>"Muy Alta"</formula>
    </cfRule>
    <cfRule type="cellIs" dxfId="384" priority="444" operator="equal">
      <formula>"Alta"</formula>
    </cfRule>
    <cfRule type="cellIs" dxfId="383" priority="445" operator="equal">
      <formula>"Media"</formula>
    </cfRule>
    <cfRule type="cellIs" dxfId="382" priority="446" operator="equal">
      <formula>"Baja"</formula>
    </cfRule>
    <cfRule type="cellIs" dxfId="381" priority="447" operator="equal">
      <formula>"Muy Baja"</formula>
    </cfRule>
  </conditionalFormatting>
  <conditionalFormatting sqref="L5:L7 L36:L45 L23:L31">
    <cfRule type="containsText" dxfId="380" priority="424" operator="containsText" text="❌">
      <formula>NOT(ISERROR(SEARCH("❌",L5)))</formula>
    </cfRule>
  </conditionalFormatting>
  <conditionalFormatting sqref="M5:M7 AB5 M23:M30 AB34:AB45 AB23:AB31">
    <cfRule type="cellIs" dxfId="379" priority="456" operator="equal">
      <formula>"Catastrófico"</formula>
    </cfRule>
    <cfRule type="cellIs" dxfId="378" priority="457" operator="equal">
      <formula>"Mayor"</formula>
    </cfRule>
    <cfRule type="cellIs" dxfId="377" priority="458" operator="equal">
      <formula>"Moderado"</formula>
    </cfRule>
    <cfRule type="cellIs" dxfId="376" priority="459" operator="equal">
      <formula>"Menor"</formula>
    </cfRule>
    <cfRule type="cellIs" dxfId="375" priority="460" operator="equal">
      <formula>"Leve"</formula>
    </cfRule>
  </conditionalFormatting>
  <conditionalFormatting sqref="O5 AD5 O30 AD34:AD45 AD23:AD31">
    <cfRule type="cellIs" dxfId="374" priority="452" operator="equal">
      <formula>"Extremo"</formula>
    </cfRule>
    <cfRule type="cellIs" dxfId="373" priority="453" operator="equal">
      <formula>"Alto"</formula>
    </cfRule>
    <cfRule type="cellIs" dxfId="372" priority="454" operator="equal">
      <formula>"Moderado"</formula>
    </cfRule>
    <cfRule type="cellIs" dxfId="371" priority="455" operator="equal">
      <formula>"Bajo"</formula>
    </cfRule>
  </conditionalFormatting>
  <conditionalFormatting sqref="O6">
    <cfRule type="cellIs" dxfId="370" priority="448" operator="equal">
      <formula>"Extremo"</formula>
    </cfRule>
    <cfRule type="cellIs" dxfId="369" priority="449" operator="equal">
      <formula>"Alto"</formula>
    </cfRule>
    <cfRule type="cellIs" dxfId="368" priority="450" operator="equal">
      <formula>"Moderado"</formula>
    </cfRule>
    <cfRule type="cellIs" dxfId="367" priority="451" operator="equal">
      <formula>"Bajo"</formula>
    </cfRule>
  </conditionalFormatting>
  <conditionalFormatting sqref="O7">
    <cfRule type="cellIs" dxfId="366" priority="439" operator="equal">
      <formula>"Extremo"</formula>
    </cfRule>
    <cfRule type="cellIs" dxfId="365" priority="440" operator="equal">
      <formula>"Alto"</formula>
    </cfRule>
    <cfRule type="cellIs" dxfId="364" priority="441" operator="equal">
      <formula>"Moderado"</formula>
    </cfRule>
    <cfRule type="cellIs" dxfId="363" priority="442" operator="equal">
      <formula>"Bajo"</formula>
    </cfRule>
  </conditionalFormatting>
  <conditionalFormatting sqref="Z6">
    <cfRule type="cellIs" dxfId="362" priority="419" operator="equal">
      <formula>"Muy Alta"</formula>
    </cfRule>
    <cfRule type="cellIs" dxfId="361" priority="420" operator="equal">
      <formula>"Alta"</formula>
    </cfRule>
    <cfRule type="cellIs" dxfId="360" priority="421" operator="equal">
      <formula>"Media"</formula>
    </cfRule>
    <cfRule type="cellIs" dxfId="359" priority="422" operator="equal">
      <formula>"Baja"</formula>
    </cfRule>
    <cfRule type="cellIs" dxfId="358" priority="423" operator="equal">
      <formula>"Muy Baja"</formula>
    </cfRule>
  </conditionalFormatting>
  <conditionalFormatting sqref="AB6">
    <cfRule type="cellIs" dxfId="357" priority="414" operator="equal">
      <formula>"Catastrófico"</formula>
    </cfRule>
    <cfRule type="cellIs" dxfId="356" priority="415" operator="equal">
      <formula>"Mayor"</formula>
    </cfRule>
    <cfRule type="cellIs" dxfId="355" priority="416" operator="equal">
      <formula>"Moderado"</formula>
    </cfRule>
    <cfRule type="cellIs" dxfId="354" priority="417" operator="equal">
      <formula>"Menor"</formula>
    </cfRule>
    <cfRule type="cellIs" dxfId="353" priority="418" operator="equal">
      <formula>"Leve"</formula>
    </cfRule>
  </conditionalFormatting>
  <conditionalFormatting sqref="AD6">
    <cfRule type="cellIs" dxfId="352" priority="410" operator="equal">
      <formula>"Extremo"</formula>
    </cfRule>
    <cfRule type="cellIs" dxfId="351" priority="411" operator="equal">
      <formula>"Alto"</formula>
    </cfRule>
    <cfRule type="cellIs" dxfId="350" priority="412" operator="equal">
      <formula>"Moderado"</formula>
    </cfRule>
    <cfRule type="cellIs" dxfId="349" priority="413" operator="equal">
      <formula>"Bajo"</formula>
    </cfRule>
  </conditionalFormatting>
  <conditionalFormatting sqref="Z7">
    <cfRule type="cellIs" dxfId="348" priority="405" operator="equal">
      <formula>"Muy Alta"</formula>
    </cfRule>
    <cfRule type="cellIs" dxfId="347" priority="406" operator="equal">
      <formula>"Alta"</formula>
    </cfRule>
    <cfRule type="cellIs" dxfId="346" priority="407" operator="equal">
      <formula>"Media"</formula>
    </cfRule>
    <cfRule type="cellIs" dxfId="345" priority="408" operator="equal">
      <formula>"Baja"</formula>
    </cfRule>
    <cfRule type="cellIs" dxfId="344" priority="409" operator="equal">
      <formula>"Muy Baja"</formula>
    </cfRule>
  </conditionalFormatting>
  <conditionalFormatting sqref="AB7">
    <cfRule type="cellIs" dxfId="343" priority="400" operator="equal">
      <formula>"Catastrófico"</formula>
    </cfRule>
    <cfRule type="cellIs" dxfId="342" priority="401" operator="equal">
      <formula>"Mayor"</formula>
    </cfRule>
    <cfRule type="cellIs" dxfId="341" priority="402" operator="equal">
      <formula>"Moderado"</formula>
    </cfRule>
    <cfRule type="cellIs" dxfId="340" priority="403" operator="equal">
      <formula>"Menor"</formula>
    </cfRule>
    <cfRule type="cellIs" dxfId="339" priority="404" operator="equal">
      <formula>"Leve"</formula>
    </cfRule>
  </conditionalFormatting>
  <conditionalFormatting sqref="AD7">
    <cfRule type="cellIs" dxfId="338" priority="396" operator="equal">
      <formula>"Extremo"</formula>
    </cfRule>
    <cfRule type="cellIs" dxfId="337" priority="397" operator="equal">
      <formula>"Alto"</formula>
    </cfRule>
    <cfRule type="cellIs" dxfId="336" priority="398" operator="equal">
      <formula>"Moderado"</formula>
    </cfRule>
    <cfRule type="cellIs" dxfId="335" priority="399" operator="equal">
      <formula>"Bajo"</formula>
    </cfRule>
  </conditionalFormatting>
  <conditionalFormatting sqref="I8">
    <cfRule type="cellIs" dxfId="334" priority="391" operator="equal">
      <formula>"Muy Alta"</formula>
    </cfRule>
    <cfRule type="cellIs" dxfId="333" priority="392" operator="equal">
      <formula>"Alta"</formula>
    </cfRule>
    <cfRule type="cellIs" dxfId="332" priority="393" operator="equal">
      <formula>"Media"</formula>
    </cfRule>
    <cfRule type="cellIs" dxfId="331" priority="394" operator="equal">
      <formula>"Baja"</formula>
    </cfRule>
    <cfRule type="cellIs" dxfId="330" priority="395" operator="equal">
      <formula>"Muy Baja"</formula>
    </cfRule>
  </conditionalFormatting>
  <conditionalFormatting sqref="L8:L10">
    <cfRule type="containsText" dxfId="329" priority="367" operator="containsText" text="❌">
      <formula>NOT(ISERROR(SEARCH("❌",L8)))</formula>
    </cfRule>
  </conditionalFormatting>
  <conditionalFormatting sqref="M8">
    <cfRule type="cellIs" dxfId="328" priority="386" operator="equal">
      <formula>"Catastrófico"</formula>
    </cfRule>
    <cfRule type="cellIs" dxfId="327" priority="387" operator="equal">
      <formula>"Mayor"</formula>
    </cfRule>
    <cfRule type="cellIs" dxfId="326" priority="388" operator="equal">
      <formula>"Moderado"</formula>
    </cfRule>
    <cfRule type="cellIs" dxfId="325" priority="389" operator="equal">
      <formula>"Menor"</formula>
    </cfRule>
    <cfRule type="cellIs" dxfId="324" priority="390" operator="equal">
      <formula>"Leve"</formula>
    </cfRule>
  </conditionalFormatting>
  <conditionalFormatting sqref="O8">
    <cfRule type="cellIs" dxfId="323" priority="382" operator="equal">
      <formula>"Extremo"</formula>
    </cfRule>
    <cfRule type="cellIs" dxfId="322" priority="383" operator="equal">
      <formula>"Alto"</formula>
    </cfRule>
    <cfRule type="cellIs" dxfId="321" priority="384" operator="equal">
      <formula>"Moderado"</formula>
    </cfRule>
    <cfRule type="cellIs" dxfId="320" priority="385" operator="equal">
      <formula>"Bajo"</formula>
    </cfRule>
  </conditionalFormatting>
  <conditionalFormatting sqref="Z8:Z10">
    <cfRule type="cellIs" dxfId="319" priority="377" operator="equal">
      <formula>"Muy Alta"</formula>
    </cfRule>
    <cfRule type="cellIs" dxfId="318" priority="378" operator="equal">
      <formula>"Alta"</formula>
    </cfRule>
    <cfRule type="cellIs" dxfId="317" priority="379" operator="equal">
      <formula>"Media"</formula>
    </cfRule>
    <cfRule type="cellIs" dxfId="316" priority="380" operator="equal">
      <formula>"Baja"</formula>
    </cfRule>
    <cfRule type="cellIs" dxfId="315" priority="381" operator="equal">
      <formula>"Muy Baja"</formula>
    </cfRule>
  </conditionalFormatting>
  <conditionalFormatting sqref="AB8:AB10">
    <cfRule type="cellIs" dxfId="314" priority="372" operator="equal">
      <formula>"Catastrófico"</formula>
    </cfRule>
    <cfRule type="cellIs" dxfId="313" priority="373" operator="equal">
      <formula>"Mayor"</formula>
    </cfRule>
    <cfRule type="cellIs" dxfId="312" priority="374" operator="equal">
      <formula>"Moderado"</formula>
    </cfRule>
    <cfRule type="cellIs" dxfId="311" priority="375" operator="equal">
      <formula>"Menor"</formula>
    </cfRule>
    <cfRule type="cellIs" dxfId="310" priority="376" operator="equal">
      <formula>"Leve"</formula>
    </cfRule>
  </conditionalFormatting>
  <conditionalFormatting sqref="AD8:AD10">
    <cfRule type="cellIs" dxfId="309" priority="368" operator="equal">
      <formula>"Extremo"</formula>
    </cfRule>
    <cfRule type="cellIs" dxfId="308" priority="369" operator="equal">
      <formula>"Alto"</formula>
    </cfRule>
    <cfRule type="cellIs" dxfId="307" priority="370" operator="equal">
      <formula>"Moderado"</formula>
    </cfRule>
    <cfRule type="cellIs" dxfId="306" priority="371" operator="equal">
      <formula>"Bajo"</formula>
    </cfRule>
  </conditionalFormatting>
  <conditionalFormatting sqref="I11">
    <cfRule type="cellIs" dxfId="305" priority="362" operator="equal">
      <formula>"Muy Alta"</formula>
    </cfRule>
    <cfRule type="cellIs" dxfId="304" priority="363" operator="equal">
      <formula>"Alta"</formula>
    </cfRule>
    <cfRule type="cellIs" dxfId="303" priority="364" operator="equal">
      <formula>"Media"</formula>
    </cfRule>
    <cfRule type="cellIs" dxfId="302" priority="365" operator="equal">
      <formula>"Baja"</formula>
    </cfRule>
    <cfRule type="cellIs" dxfId="301" priority="366" operator="equal">
      <formula>"Muy Baja"</formula>
    </cfRule>
  </conditionalFormatting>
  <conditionalFormatting sqref="L11:L13">
    <cfRule type="containsText" dxfId="300" priority="338" operator="containsText" text="❌">
      <formula>NOT(ISERROR(SEARCH("❌",L11)))</formula>
    </cfRule>
  </conditionalFormatting>
  <conditionalFormatting sqref="M11">
    <cfRule type="cellIs" dxfId="299" priority="357" operator="equal">
      <formula>"Catastrófico"</formula>
    </cfRule>
    <cfRule type="cellIs" dxfId="298" priority="358" operator="equal">
      <formula>"Mayor"</formula>
    </cfRule>
    <cfRule type="cellIs" dxfId="297" priority="359" operator="equal">
      <formula>"Moderado"</formula>
    </cfRule>
    <cfRule type="cellIs" dxfId="296" priority="360" operator="equal">
      <formula>"Menor"</formula>
    </cfRule>
    <cfRule type="cellIs" dxfId="295" priority="361" operator="equal">
      <formula>"Leve"</formula>
    </cfRule>
  </conditionalFormatting>
  <conditionalFormatting sqref="O11">
    <cfRule type="cellIs" dxfId="294" priority="353" operator="equal">
      <formula>"Extremo"</formula>
    </cfRule>
    <cfRule type="cellIs" dxfId="293" priority="354" operator="equal">
      <formula>"Alto"</formula>
    </cfRule>
    <cfRule type="cellIs" dxfId="292" priority="355" operator="equal">
      <formula>"Moderado"</formula>
    </cfRule>
    <cfRule type="cellIs" dxfId="291" priority="356" operator="equal">
      <formula>"Bajo"</formula>
    </cfRule>
  </conditionalFormatting>
  <conditionalFormatting sqref="Z11:Z13">
    <cfRule type="cellIs" dxfId="290" priority="348" operator="equal">
      <formula>"Muy Alta"</formula>
    </cfRule>
    <cfRule type="cellIs" dxfId="289" priority="349" operator="equal">
      <formula>"Alta"</formula>
    </cfRule>
    <cfRule type="cellIs" dxfId="288" priority="350" operator="equal">
      <formula>"Media"</formula>
    </cfRule>
    <cfRule type="cellIs" dxfId="287" priority="351" operator="equal">
      <formula>"Baja"</formula>
    </cfRule>
    <cfRule type="cellIs" dxfId="286" priority="352" operator="equal">
      <formula>"Muy Baja"</formula>
    </cfRule>
  </conditionalFormatting>
  <conditionalFormatting sqref="AB11:AB13">
    <cfRule type="cellIs" dxfId="285" priority="343" operator="equal">
      <formula>"Catastrófico"</formula>
    </cfRule>
    <cfRule type="cellIs" dxfId="284" priority="344" operator="equal">
      <formula>"Mayor"</formula>
    </cfRule>
    <cfRule type="cellIs" dxfId="283" priority="345" operator="equal">
      <formula>"Moderado"</formula>
    </cfRule>
    <cfRule type="cellIs" dxfId="282" priority="346" operator="equal">
      <formula>"Menor"</formula>
    </cfRule>
    <cfRule type="cellIs" dxfId="281" priority="347" operator="equal">
      <formula>"Leve"</formula>
    </cfRule>
  </conditionalFormatting>
  <conditionalFormatting sqref="AD11:AD13">
    <cfRule type="cellIs" dxfId="280" priority="339" operator="equal">
      <formula>"Extremo"</formula>
    </cfRule>
    <cfRule type="cellIs" dxfId="279" priority="340" operator="equal">
      <formula>"Alto"</formula>
    </cfRule>
    <cfRule type="cellIs" dxfId="278" priority="341" operator="equal">
      <formula>"Moderado"</formula>
    </cfRule>
    <cfRule type="cellIs" dxfId="277" priority="342" operator="equal">
      <formula>"Bajo"</formula>
    </cfRule>
  </conditionalFormatting>
  <conditionalFormatting sqref="L14:L15">
    <cfRule type="containsText" dxfId="276" priority="309" operator="containsText" text="❌">
      <formula>NOT(ISERROR(SEARCH("❌",L14)))</formula>
    </cfRule>
  </conditionalFormatting>
  <conditionalFormatting sqref="I14">
    <cfRule type="cellIs" dxfId="275" priority="333" operator="equal">
      <formula>"Muy Alta"</formula>
    </cfRule>
    <cfRule type="cellIs" dxfId="274" priority="334" operator="equal">
      <formula>"Alta"</formula>
    </cfRule>
    <cfRule type="cellIs" dxfId="273" priority="335" operator="equal">
      <formula>"Media"</formula>
    </cfRule>
    <cfRule type="cellIs" dxfId="272" priority="336" operator="equal">
      <formula>"Baja"</formula>
    </cfRule>
    <cfRule type="cellIs" dxfId="271" priority="337" operator="equal">
      <formula>"Muy Baja"</formula>
    </cfRule>
  </conditionalFormatting>
  <conditionalFormatting sqref="L16:L18">
    <cfRule type="containsText" dxfId="270" priority="280" operator="containsText" text="❌">
      <formula>NOT(ISERROR(SEARCH("❌",L16)))</formula>
    </cfRule>
  </conditionalFormatting>
  <conditionalFormatting sqref="M14">
    <cfRule type="cellIs" dxfId="269" priority="328" operator="equal">
      <formula>"Catastrófico"</formula>
    </cfRule>
    <cfRule type="cellIs" dxfId="268" priority="329" operator="equal">
      <formula>"Mayor"</formula>
    </cfRule>
    <cfRule type="cellIs" dxfId="267" priority="330" operator="equal">
      <formula>"Moderado"</formula>
    </cfRule>
    <cfRule type="cellIs" dxfId="266" priority="331" operator="equal">
      <formula>"Menor"</formula>
    </cfRule>
    <cfRule type="cellIs" dxfId="265" priority="332" operator="equal">
      <formula>"Leve"</formula>
    </cfRule>
  </conditionalFormatting>
  <conditionalFormatting sqref="O14">
    <cfRule type="cellIs" dxfId="264" priority="324" operator="equal">
      <formula>"Extremo"</formula>
    </cfRule>
    <cfRule type="cellIs" dxfId="263" priority="325" operator="equal">
      <formula>"Alto"</formula>
    </cfRule>
    <cfRule type="cellIs" dxfId="262" priority="326" operator="equal">
      <formula>"Moderado"</formula>
    </cfRule>
    <cfRule type="cellIs" dxfId="261" priority="327" operator="equal">
      <formula>"Bajo"</formula>
    </cfRule>
  </conditionalFormatting>
  <conditionalFormatting sqref="Z14:Z15">
    <cfRule type="cellIs" dxfId="260" priority="319" operator="equal">
      <formula>"Muy Alta"</formula>
    </cfRule>
    <cfRule type="cellIs" dxfId="259" priority="320" operator="equal">
      <formula>"Alta"</formula>
    </cfRule>
    <cfRule type="cellIs" dxfId="258" priority="321" operator="equal">
      <formula>"Media"</formula>
    </cfRule>
    <cfRule type="cellIs" dxfId="257" priority="322" operator="equal">
      <formula>"Baja"</formula>
    </cfRule>
    <cfRule type="cellIs" dxfId="256" priority="323" operator="equal">
      <formula>"Muy Baja"</formula>
    </cfRule>
  </conditionalFormatting>
  <conditionalFormatting sqref="AB14:AB15">
    <cfRule type="cellIs" dxfId="255" priority="314" operator="equal">
      <formula>"Catastrófico"</formula>
    </cfRule>
    <cfRule type="cellIs" dxfId="254" priority="315" operator="equal">
      <formula>"Mayor"</formula>
    </cfRule>
    <cfRule type="cellIs" dxfId="253" priority="316" operator="equal">
      <formula>"Moderado"</formula>
    </cfRule>
    <cfRule type="cellIs" dxfId="252" priority="317" operator="equal">
      <formula>"Menor"</formula>
    </cfRule>
    <cfRule type="cellIs" dxfId="251" priority="318" operator="equal">
      <formula>"Leve"</formula>
    </cfRule>
  </conditionalFormatting>
  <conditionalFormatting sqref="AD14:AD15">
    <cfRule type="cellIs" dxfId="250" priority="310" operator="equal">
      <formula>"Extremo"</formula>
    </cfRule>
    <cfRule type="cellIs" dxfId="249" priority="311" operator="equal">
      <formula>"Alto"</formula>
    </cfRule>
    <cfRule type="cellIs" dxfId="248" priority="312" operator="equal">
      <formula>"Moderado"</formula>
    </cfRule>
    <cfRule type="cellIs" dxfId="247" priority="313" operator="equal">
      <formula>"Bajo"</formula>
    </cfRule>
  </conditionalFormatting>
  <conditionalFormatting sqref="I16">
    <cfRule type="cellIs" dxfId="246" priority="299" operator="equal">
      <formula>"Muy Alta"</formula>
    </cfRule>
    <cfRule type="cellIs" dxfId="245" priority="300" operator="equal">
      <formula>"Alta"</formula>
    </cfRule>
    <cfRule type="cellIs" dxfId="244" priority="301" operator="equal">
      <formula>"Media"</formula>
    </cfRule>
    <cfRule type="cellIs" dxfId="243" priority="302" operator="equal">
      <formula>"Baja"</formula>
    </cfRule>
    <cfRule type="cellIs" dxfId="242" priority="303" operator="equal">
      <formula>"Muy Baja"</formula>
    </cfRule>
  </conditionalFormatting>
  <conditionalFormatting sqref="L19:L22">
    <cfRule type="containsText" dxfId="241" priority="251" operator="containsText" text="❌">
      <formula>NOT(ISERROR(SEARCH("❌",L19)))</formula>
    </cfRule>
  </conditionalFormatting>
  <conditionalFormatting sqref="M16">
    <cfRule type="cellIs" dxfId="240" priority="304" operator="equal">
      <formula>"Catastrófico"</formula>
    </cfRule>
    <cfRule type="cellIs" dxfId="239" priority="305" operator="equal">
      <formula>"Mayor"</formula>
    </cfRule>
    <cfRule type="cellIs" dxfId="238" priority="306" operator="equal">
      <formula>"Moderado"</formula>
    </cfRule>
    <cfRule type="cellIs" dxfId="237" priority="307" operator="equal">
      <formula>"Menor"</formula>
    </cfRule>
    <cfRule type="cellIs" dxfId="236" priority="308" operator="equal">
      <formula>"Leve"</formula>
    </cfRule>
  </conditionalFormatting>
  <conditionalFormatting sqref="O16">
    <cfRule type="cellIs" dxfId="235" priority="295" operator="equal">
      <formula>"Extremo"</formula>
    </cfRule>
    <cfRule type="cellIs" dxfId="234" priority="296" operator="equal">
      <formula>"Alto"</formula>
    </cfRule>
    <cfRule type="cellIs" dxfId="233" priority="297" operator="equal">
      <formula>"Moderado"</formula>
    </cfRule>
    <cfRule type="cellIs" dxfId="232" priority="298" operator="equal">
      <formula>"Bajo"</formula>
    </cfRule>
  </conditionalFormatting>
  <conditionalFormatting sqref="Z16:Z18">
    <cfRule type="cellIs" dxfId="231" priority="290" operator="equal">
      <formula>"Muy Alta"</formula>
    </cfRule>
    <cfRule type="cellIs" dxfId="230" priority="291" operator="equal">
      <formula>"Alta"</formula>
    </cfRule>
    <cfRule type="cellIs" dxfId="229" priority="292" operator="equal">
      <formula>"Media"</formula>
    </cfRule>
    <cfRule type="cellIs" dxfId="228" priority="293" operator="equal">
      <formula>"Baja"</formula>
    </cfRule>
    <cfRule type="cellIs" dxfId="227" priority="294" operator="equal">
      <formula>"Muy Baja"</formula>
    </cfRule>
  </conditionalFormatting>
  <conditionalFormatting sqref="AB16:AB18">
    <cfRule type="cellIs" dxfId="226" priority="285" operator="equal">
      <formula>"Catastrófico"</formula>
    </cfRule>
    <cfRule type="cellIs" dxfId="225" priority="286" operator="equal">
      <formula>"Mayor"</formula>
    </cfRule>
    <cfRule type="cellIs" dxfId="224" priority="287" operator="equal">
      <formula>"Moderado"</formula>
    </cfRule>
    <cfRule type="cellIs" dxfId="223" priority="288" operator="equal">
      <formula>"Menor"</formula>
    </cfRule>
    <cfRule type="cellIs" dxfId="222" priority="289" operator="equal">
      <formula>"Leve"</formula>
    </cfRule>
  </conditionalFormatting>
  <conditionalFormatting sqref="AD16:AD18">
    <cfRule type="cellIs" dxfId="221" priority="281" operator="equal">
      <formula>"Extremo"</formula>
    </cfRule>
    <cfRule type="cellIs" dxfId="220" priority="282" operator="equal">
      <formula>"Alto"</formula>
    </cfRule>
    <cfRule type="cellIs" dxfId="219" priority="283" operator="equal">
      <formula>"Moderado"</formula>
    </cfRule>
    <cfRule type="cellIs" dxfId="218" priority="284" operator="equal">
      <formula>"Bajo"</formula>
    </cfRule>
  </conditionalFormatting>
  <conditionalFormatting sqref="I19">
    <cfRule type="cellIs" dxfId="217" priority="270" operator="equal">
      <formula>"Muy Alta"</formula>
    </cfRule>
    <cfRule type="cellIs" dxfId="216" priority="271" operator="equal">
      <formula>"Alta"</formula>
    </cfRule>
    <cfRule type="cellIs" dxfId="215" priority="272" operator="equal">
      <formula>"Media"</formula>
    </cfRule>
    <cfRule type="cellIs" dxfId="214" priority="273" operator="equal">
      <formula>"Baja"</formula>
    </cfRule>
    <cfRule type="cellIs" dxfId="213" priority="274" operator="equal">
      <formula>"Muy Baja"</formula>
    </cfRule>
  </conditionalFormatting>
  <conditionalFormatting sqref="M19">
    <cfRule type="cellIs" dxfId="212" priority="275" operator="equal">
      <formula>"Catastrófico"</formula>
    </cfRule>
    <cfRule type="cellIs" dxfId="211" priority="276" operator="equal">
      <formula>"Mayor"</formula>
    </cfRule>
    <cfRule type="cellIs" dxfId="210" priority="277" operator="equal">
      <formula>"Moderado"</formula>
    </cfRule>
    <cfRule type="cellIs" dxfId="209" priority="278" operator="equal">
      <formula>"Menor"</formula>
    </cfRule>
    <cfRule type="cellIs" dxfId="208" priority="279" operator="equal">
      <formula>"Leve"</formula>
    </cfRule>
  </conditionalFormatting>
  <conditionalFormatting sqref="O19">
    <cfRule type="cellIs" dxfId="207" priority="266" operator="equal">
      <formula>"Extremo"</formula>
    </cfRule>
    <cfRule type="cellIs" dxfId="206" priority="267" operator="equal">
      <formula>"Alto"</formula>
    </cfRule>
    <cfRule type="cellIs" dxfId="205" priority="268" operator="equal">
      <formula>"Moderado"</formula>
    </cfRule>
    <cfRule type="cellIs" dxfId="204" priority="269" operator="equal">
      <formula>"Bajo"</formula>
    </cfRule>
  </conditionalFormatting>
  <conditionalFormatting sqref="Z19:Z22">
    <cfRule type="cellIs" dxfId="203" priority="261" operator="equal">
      <formula>"Muy Alta"</formula>
    </cfRule>
    <cfRule type="cellIs" dxfId="202" priority="262" operator="equal">
      <formula>"Alta"</formula>
    </cfRule>
    <cfRule type="cellIs" dxfId="201" priority="263" operator="equal">
      <formula>"Media"</formula>
    </cfRule>
    <cfRule type="cellIs" dxfId="200" priority="264" operator="equal">
      <formula>"Baja"</formula>
    </cfRule>
    <cfRule type="cellIs" dxfId="199" priority="265" operator="equal">
      <formula>"Muy Baja"</formula>
    </cfRule>
  </conditionalFormatting>
  <conditionalFormatting sqref="AB19:AB22">
    <cfRule type="cellIs" dxfId="198" priority="256" operator="equal">
      <formula>"Catastrófico"</formula>
    </cfRule>
    <cfRule type="cellIs" dxfId="197" priority="257" operator="equal">
      <formula>"Mayor"</formula>
    </cfRule>
    <cfRule type="cellIs" dxfId="196" priority="258" operator="equal">
      <formula>"Moderado"</formula>
    </cfRule>
    <cfRule type="cellIs" dxfId="195" priority="259" operator="equal">
      <formula>"Menor"</formula>
    </cfRule>
    <cfRule type="cellIs" dxfId="194" priority="260" operator="equal">
      <formula>"Leve"</formula>
    </cfRule>
  </conditionalFormatting>
  <conditionalFormatting sqref="AD19:AD22">
    <cfRule type="cellIs" dxfId="193" priority="252" operator="equal">
      <formula>"Extremo"</formula>
    </cfRule>
    <cfRule type="cellIs" dxfId="192" priority="253" operator="equal">
      <formula>"Alto"</formula>
    </cfRule>
    <cfRule type="cellIs" dxfId="191" priority="254" operator="equal">
      <formula>"Moderado"</formula>
    </cfRule>
    <cfRule type="cellIs" dxfId="190" priority="255" operator="equal">
      <formula>"Bajo"</formula>
    </cfRule>
  </conditionalFormatting>
  <conditionalFormatting sqref="I23:I24">
    <cfRule type="cellIs" dxfId="189" priority="246" operator="equal">
      <formula>"Muy Alta"</formula>
    </cfRule>
    <cfRule type="cellIs" dxfId="188" priority="247" operator="equal">
      <formula>"Alta"</formula>
    </cfRule>
    <cfRule type="cellIs" dxfId="187" priority="248" operator="equal">
      <formula>"Media"</formula>
    </cfRule>
    <cfRule type="cellIs" dxfId="186" priority="249" operator="equal">
      <formula>"Baja"</formula>
    </cfRule>
    <cfRule type="cellIs" dxfId="185" priority="250" operator="equal">
      <formula>"Muy Baja"</formula>
    </cfRule>
  </conditionalFormatting>
  <conditionalFormatting sqref="I25">
    <cfRule type="cellIs" dxfId="184" priority="228" operator="equal">
      <formula>"Muy Alta"</formula>
    </cfRule>
    <cfRule type="cellIs" dxfId="183" priority="229" operator="equal">
      <formula>"Alta"</formula>
    </cfRule>
    <cfRule type="cellIs" dxfId="182" priority="230" operator="equal">
      <formula>"Media"</formula>
    </cfRule>
    <cfRule type="cellIs" dxfId="181" priority="231" operator="equal">
      <formula>"Baja"</formula>
    </cfRule>
    <cfRule type="cellIs" dxfId="180" priority="232" operator="equal">
      <formula>"Muy Baja"</formula>
    </cfRule>
  </conditionalFormatting>
  <conditionalFormatting sqref="I26">
    <cfRule type="cellIs" dxfId="179" priority="219" operator="equal">
      <formula>"Muy Alta"</formula>
    </cfRule>
    <cfRule type="cellIs" dxfId="178" priority="220" operator="equal">
      <formula>"Alta"</formula>
    </cfRule>
    <cfRule type="cellIs" dxfId="177" priority="221" operator="equal">
      <formula>"Media"</formula>
    </cfRule>
    <cfRule type="cellIs" dxfId="176" priority="222" operator="equal">
      <formula>"Baja"</formula>
    </cfRule>
    <cfRule type="cellIs" dxfId="175" priority="223" operator="equal">
      <formula>"Muy Baja"</formula>
    </cfRule>
  </conditionalFormatting>
  <conditionalFormatting sqref="I27">
    <cfRule type="cellIs" dxfId="174" priority="210" operator="equal">
      <formula>"Muy Alta"</formula>
    </cfRule>
    <cfRule type="cellIs" dxfId="173" priority="211" operator="equal">
      <formula>"Alta"</formula>
    </cfRule>
    <cfRule type="cellIs" dxfId="172" priority="212" operator="equal">
      <formula>"Media"</formula>
    </cfRule>
    <cfRule type="cellIs" dxfId="171" priority="213" operator="equal">
      <formula>"Baja"</formula>
    </cfRule>
    <cfRule type="cellIs" dxfId="170" priority="214" operator="equal">
      <formula>"Muy Baja"</formula>
    </cfRule>
  </conditionalFormatting>
  <conditionalFormatting sqref="I28">
    <cfRule type="cellIs" dxfId="169" priority="201" operator="equal">
      <formula>"Muy Alta"</formula>
    </cfRule>
    <cfRule type="cellIs" dxfId="168" priority="202" operator="equal">
      <formula>"Alta"</formula>
    </cfRule>
    <cfRule type="cellIs" dxfId="167" priority="203" operator="equal">
      <formula>"Media"</formula>
    </cfRule>
    <cfRule type="cellIs" dxfId="166" priority="204" operator="equal">
      <formula>"Baja"</formula>
    </cfRule>
    <cfRule type="cellIs" dxfId="165" priority="205" operator="equal">
      <formula>"Muy Baja"</formula>
    </cfRule>
  </conditionalFormatting>
  <conditionalFormatting sqref="I29">
    <cfRule type="cellIs" dxfId="164" priority="192" operator="equal">
      <formula>"Muy Alta"</formula>
    </cfRule>
    <cfRule type="cellIs" dxfId="163" priority="193" operator="equal">
      <formula>"Alta"</formula>
    </cfRule>
    <cfRule type="cellIs" dxfId="162" priority="194" operator="equal">
      <formula>"Media"</formula>
    </cfRule>
    <cfRule type="cellIs" dxfId="161" priority="195" operator="equal">
      <formula>"Baja"</formula>
    </cfRule>
    <cfRule type="cellIs" dxfId="160" priority="196" operator="equal">
      <formula>"Muy Baja"</formula>
    </cfRule>
  </conditionalFormatting>
  <conditionalFormatting sqref="O23">
    <cfRule type="cellIs" dxfId="159" priority="237" operator="equal">
      <formula>"Extremo"</formula>
    </cfRule>
    <cfRule type="cellIs" dxfId="158" priority="238" operator="equal">
      <formula>"Alto"</formula>
    </cfRule>
    <cfRule type="cellIs" dxfId="157" priority="239" operator="equal">
      <formula>"Moderado"</formula>
    </cfRule>
    <cfRule type="cellIs" dxfId="156" priority="240" operator="equal">
      <formula>"Bajo"</formula>
    </cfRule>
  </conditionalFormatting>
  <conditionalFormatting sqref="O24">
    <cfRule type="cellIs" dxfId="155" priority="233" operator="equal">
      <formula>"Extremo"</formula>
    </cfRule>
    <cfRule type="cellIs" dxfId="154" priority="234" operator="equal">
      <formula>"Alto"</formula>
    </cfRule>
    <cfRule type="cellIs" dxfId="153" priority="235" operator="equal">
      <formula>"Moderado"</formula>
    </cfRule>
    <cfRule type="cellIs" dxfId="152" priority="236" operator="equal">
      <formula>"Bajo"</formula>
    </cfRule>
  </conditionalFormatting>
  <conditionalFormatting sqref="O25">
    <cfRule type="cellIs" dxfId="151" priority="224" operator="equal">
      <formula>"Extremo"</formula>
    </cfRule>
    <cfRule type="cellIs" dxfId="150" priority="225" operator="equal">
      <formula>"Alto"</formula>
    </cfRule>
    <cfRule type="cellIs" dxfId="149" priority="226" operator="equal">
      <formula>"Moderado"</formula>
    </cfRule>
    <cfRule type="cellIs" dxfId="148" priority="227" operator="equal">
      <formula>"Bajo"</formula>
    </cfRule>
  </conditionalFormatting>
  <conditionalFormatting sqref="O26">
    <cfRule type="cellIs" dxfId="147" priority="215" operator="equal">
      <formula>"Extremo"</formula>
    </cfRule>
    <cfRule type="cellIs" dxfId="146" priority="216" operator="equal">
      <formula>"Alto"</formula>
    </cfRule>
    <cfRule type="cellIs" dxfId="145" priority="217" operator="equal">
      <formula>"Moderado"</formula>
    </cfRule>
    <cfRule type="cellIs" dxfId="144" priority="218" operator="equal">
      <formula>"Bajo"</formula>
    </cfRule>
  </conditionalFormatting>
  <conditionalFormatting sqref="O27">
    <cfRule type="cellIs" dxfId="143" priority="206" operator="equal">
      <formula>"Extremo"</formula>
    </cfRule>
    <cfRule type="cellIs" dxfId="142" priority="207" operator="equal">
      <formula>"Alto"</formula>
    </cfRule>
    <cfRule type="cellIs" dxfId="141" priority="208" operator="equal">
      <formula>"Moderado"</formula>
    </cfRule>
    <cfRule type="cellIs" dxfId="140" priority="209" operator="equal">
      <formula>"Bajo"</formula>
    </cfRule>
  </conditionalFormatting>
  <conditionalFormatting sqref="O28">
    <cfRule type="cellIs" dxfId="139" priority="197" operator="equal">
      <formula>"Extremo"</formula>
    </cfRule>
    <cfRule type="cellIs" dxfId="138" priority="198" operator="equal">
      <formula>"Alto"</formula>
    </cfRule>
    <cfRule type="cellIs" dxfId="137" priority="199" operator="equal">
      <formula>"Moderado"</formula>
    </cfRule>
    <cfRule type="cellIs" dxfId="136" priority="200" operator="equal">
      <formula>"Bajo"</formula>
    </cfRule>
  </conditionalFormatting>
  <conditionalFormatting sqref="O29">
    <cfRule type="cellIs" dxfId="135" priority="188" operator="equal">
      <formula>"Extremo"</formula>
    </cfRule>
    <cfRule type="cellIs" dxfId="134" priority="189" operator="equal">
      <formula>"Alto"</formula>
    </cfRule>
    <cfRule type="cellIs" dxfId="133" priority="190" operator="equal">
      <formula>"Moderado"</formula>
    </cfRule>
    <cfRule type="cellIs" dxfId="132" priority="191" operator="equal">
      <formula>"Bajo"</formula>
    </cfRule>
  </conditionalFormatting>
  <conditionalFormatting sqref="I31">
    <cfRule type="cellIs" dxfId="131" priority="173" operator="equal">
      <formula>"Muy Alta"</formula>
    </cfRule>
    <cfRule type="cellIs" dxfId="130" priority="174" operator="equal">
      <formula>"Alta"</formula>
    </cfRule>
    <cfRule type="cellIs" dxfId="129" priority="175" operator="equal">
      <formula>"Media"</formula>
    </cfRule>
    <cfRule type="cellIs" dxfId="128" priority="176" operator="equal">
      <formula>"Baja"</formula>
    </cfRule>
    <cfRule type="cellIs" dxfId="127" priority="177" operator="equal">
      <formula>"Muy Baja"</formula>
    </cfRule>
  </conditionalFormatting>
  <conditionalFormatting sqref="I36">
    <cfRule type="cellIs" dxfId="126" priority="159" operator="equal">
      <formula>"Muy Alta"</formula>
    </cfRule>
    <cfRule type="cellIs" dxfId="125" priority="160" operator="equal">
      <formula>"Alta"</formula>
    </cfRule>
    <cfRule type="cellIs" dxfId="124" priority="161" operator="equal">
      <formula>"Media"</formula>
    </cfRule>
    <cfRule type="cellIs" dxfId="123" priority="162" operator="equal">
      <formula>"Baja"</formula>
    </cfRule>
    <cfRule type="cellIs" dxfId="122" priority="163" operator="equal">
      <formula>"Muy Baja"</formula>
    </cfRule>
  </conditionalFormatting>
  <conditionalFormatting sqref="M31 M36">
    <cfRule type="cellIs" dxfId="121" priority="168" operator="equal">
      <formula>"Catastrófico"</formula>
    </cfRule>
    <cfRule type="cellIs" dxfId="120" priority="169" operator="equal">
      <formula>"Mayor"</formula>
    </cfRule>
    <cfRule type="cellIs" dxfId="119" priority="170" operator="equal">
      <formula>"Moderado"</formula>
    </cfRule>
    <cfRule type="cellIs" dxfId="118" priority="171" operator="equal">
      <formula>"Menor"</formula>
    </cfRule>
    <cfRule type="cellIs" dxfId="117" priority="172" operator="equal">
      <formula>"Leve"</formula>
    </cfRule>
  </conditionalFormatting>
  <conditionalFormatting sqref="O31">
    <cfRule type="cellIs" dxfId="116" priority="164" operator="equal">
      <formula>"Extremo"</formula>
    </cfRule>
    <cfRule type="cellIs" dxfId="115" priority="165" operator="equal">
      <formula>"Alto"</formula>
    </cfRule>
    <cfRule type="cellIs" dxfId="114" priority="166" operator="equal">
      <formula>"Moderado"</formula>
    </cfRule>
    <cfRule type="cellIs" dxfId="113" priority="167" operator="equal">
      <formula>"Bajo"</formula>
    </cfRule>
  </conditionalFormatting>
  <conditionalFormatting sqref="O36">
    <cfRule type="cellIs" dxfId="112" priority="155" operator="equal">
      <formula>"Extremo"</formula>
    </cfRule>
    <cfRule type="cellIs" dxfId="111" priority="156" operator="equal">
      <formula>"Alto"</formula>
    </cfRule>
    <cfRule type="cellIs" dxfId="110" priority="157" operator="equal">
      <formula>"Moderado"</formula>
    </cfRule>
    <cfRule type="cellIs" dxfId="109" priority="158" operator="equal">
      <formula>"Bajo"</formula>
    </cfRule>
  </conditionalFormatting>
  <conditionalFormatting sqref="I38:I39">
    <cfRule type="cellIs" dxfId="108" priority="135" operator="equal">
      <formula>"Muy Alta"</formula>
    </cfRule>
    <cfRule type="cellIs" dxfId="107" priority="136" operator="equal">
      <formula>"Alta"</formula>
    </cfRule>
    <cfRule type="cellIs" dxfId="106" priority="137" operator="equal">
      <formula>"Media"</formula>
    </cfRule>
    <cfRule type="cellIs" dxfId="105" priority="138" operator="equal">
      <formula>"Baja"</formula>
    </cfRule>
    <cfRule type="cellIs" dxfId="104" priority="139" operator="equal">
      <formula>"Muy Baja"</formula>
    </cfRule>
  </conditionalFormatting>
  <conditionalFormatting sqref="I40">
    <cfRule type="cellIs" dxfId="103" priority="117" operator="equal">
      <formula>"Muy Alta"</formula>
    </cfRule>
    <cfRule type="cellIs" dxfId="102" priority="118" operator="equal">
      <formula>"Alta"</formula>
    </cfRule>
    <cfRule type="cellIs" dxfId="101" priority="119" operator="equal">
      <formula>"Media"</formula>
    </cfRule>
    <cfRule type="cellIs" dxfId="100" priority="120" operator="equal">
      <formula>"Baja"</formula>
    </cfRule>
    <cfRule type="cellIs" dxfId="99" priority="121" operator="equal">
      <formula>"Muy Baja"</formula>
    </cfRule>
  </conditionalFormatting>
  <conditionalFormatting sqref="I41">
    <cfRule type="cellIs" dxfId="98" priority="108" operator="equal">
      <formula>"Muy Alta"</formula>
    </cfRule>
    <cfRule type="cellIs" dxfId="97" priority="109" operator="equal">
      <formula>"Alta"</formula>
    </cfRule>
    <cfRule type="cellIs" dxfId="96" priority="110" operator="equal">
      <formula>"Media"</formula>
    </cfRule>
    <cfRule type="cellIs" dxfId="95" priority="111" operator="equal">
      <formula>"Baja"</formula>
    </cfRule>
    <cfRule type="cellIs" dxfId="94" priority="112" operator="equal">
      <formula>"Muy Baja"</formula>
    </cfRule>
  </conditionalFormatting>
  <conditionalFormatting sqref="I42">
    <cfRule type="cellIs" dxfId="93" priority="99" operator="equal">
      <formula>"Muy Alta"</formula>
    </cfRule>
    <cfRule type="cellIs" dxfId="92" priority="100" operator="equal">
      <formula>"Alta"</formula>
    </cfRule>
    <cfRule type="cellIs" dxfId="91" priority="101" operator="equal">
      <formula>"Media"</formula>
    </cfRule>
    <cfRule type="cellIs" dxfId="90" priority="102" operator="equal">
      <formula>"Baja"</formula>
    </cfRule>
    <cfRule type="cellIs" dxfId="89" priority="103" operator="equal">
      <formula>"Muy Baja"</formula>
    </cfRule>
  </conditionalFormatting>
  <conditionalFormatting sqref="I43">
    <cfRule type="cellIs" dxfId="88" priority="90" operator="equal">
      <formula>"Muy Alta"</formula>
    </cfRule>
    <cfRule type="cellIs" dxfId="87" priority="91" operator="equal">
      <formula>"Alta"</formula>
    </cfRule>
    <cfRule type="cellIs" dxfId="86" priority="92" operator="equal">
      <formula>"Media"</formula>
    </cfRule>
    <cfRule type="cellIs" dxfId="85" priority="93" operator="equal">
      <formula>"Baja"</formula>
    </cfRule>
    <cfRule type="cellIs" dxfId="84" priority="94" operator="equal">
      <formula>"Muy Baja"</formula>
    </cfRule>
  </conditionalFormatting>
  <conditionalFormatting sqref="M38:M43">
    <cfRule type="cellIs" dxfId="83" priority="130" operator="equal">
      <formula>"Catastrófico"</formula>
    </cfRule>
    <cfRule type="cellIs" dxfId="82" priority="131" operator="equal">
      <formula>"Mayor"</formula>
    </cfRule>
    <cfRule type="cellIs" dxfId="81" priority="132" operator="equal">
      <formula>"Moderado"</formula>
    </cfRule>
    <cfRule type="cellIs" dxfId="80" priority="133" operator="equal">
      <formula>"Menor"</formula>
    </cfRule>
    <cfRule type="cellIs" dxfId="79" priority="134" operator="equal">
      <formula>"Leve"</formula>
    </cfRule>
  </conditionalFormatting>
  <conditionalFormatting sqref="O38">
    <cfRule type="cellIs" dxfId="78" priority="126" operator="equal">
      <formula>"Extremo"</formula>
    </cfRule>
    <cfRule type="cellIs" dxfId="77" priority="127" operator="equal">
      <formula>"Alto"</formula>
    </cfRule>
    <cfRule type="cellIs" dxfId="76" priority="128" operator="equal">
      <formula>"Moderado"</formula>
    </cfRule>
    <cfRule type="cellIs" dxfId="75" priority="129" operator="equal">
      <formula>"Bajo"</formula>
    </cfRule>
  </conditionalFormatting>
  <conditionalFormatting sqref="O39">
    <cfRule type="cellIs" dxfId="74" priority="122" operator="equal">
      <formula>"Extremo"</formula>
    </cfRule>
    <cfRule type="cellIs" dxfId="73" priority="123" operator="equal">
      <formula>"Alto"</formula>
    </cfRule>
    <cfRule type="cellIs" dxfId="72" priority="124" operator="equal">
      <formula>"Moderado"</formula>
    </cfRule>
    <cfRule type="cellIs" dxfId="71" priority="125" operator="equal">
      <formula>"Bajo"</formula>
    </cfRule>
  </conditionalFormatting>
  <conditionalFormatting sqref="O40">
    <cfRule type="cellIs" dxfId="70" priority="113" operator="equal">
      <formula>"Extremo"</formula>
    </cfRule>
    <cfRule type="cellIs" dxfId="69" priority="114" operator="equal">
      <formula>"Alto"</formula>
    </cfRule>
    <cfRule type="cellIs" dxfId="68" priority="115" operator="equal">
      <formula>"Moderado"</formula>
    </cfRule>
    <cfRule type="cellIs" dxfId="67" priority="116" operator="equal">
      <formula>"Bajo"</formula>
    </cfRule>
  </conditionalFormatting>
  <conditionalFormatting sqref="O41">
    <cfRule type="cellIs" dxfId="66" priority="104" operator="equal">
      <formula>"Extremo"</formula>
    </cfRule>
    <cfRule type="cellIs" dxfId="65" priority="105" operator="equal">
      <formula>"Alto"</formula>
    </cfRule>
    <cfRule type="cellIs" dxfId="64" priority="106" operator="equal">
      <formula>"Moderado"</formula>
    </cfRule>
    <cfRule type="cellIs" dxfId="63" priority="107" operator="equal">
      <formula>"Bajo"</formula>
    </cfRule>
  </conditionalFormatting>
  <conditionalFormatting sqref="O42">
    <cfRule type="cellIs" dxfId="62" priority="95" operator="equal">
      <formula>"Extremo"</formula>
    </cfRule>
    <cfRule type="cellIs" dxfId="61" priority="96" operator="equal">
      <formula>"Alto"</formula>
    </cfRule>
    <cfRule type="cellIs" dxfId="60" priority="97" operator="equal">
      <formula>"Moderado"</formula>
    </cfRule>
    <cfRule type="cellIs" dxfId="59" priority="98" operator="equal">
      <formula>"Bajo"</formula>
    </cfRule>
  </conditionalFormatting>
  <conditionalFormatting sqref="O43">
    <cfRule type="cellIs" dxfId="58" priority="86" operator="equal">
      <formula>"Extremo"</formula>
    </cfRule>
    <cfRule type="cellIs" dxfId="57" priority="87" operator="equal">
      <formula>"Alto"</formula>
    </cfRule>
    <cfRule type="cellIs" dxfId="56" priority="88" operator="equal">
      <formula>"Moderado"</formula>
    </cfRule>
    <cfRule type="cellIs" dxfId="55" priority="89" operator="equal">
      <formula>"Bajo"</formula>
    </cfRule>
  </conditionalFormatting>
  <conditionalFormatting sqref="I44:I45">
    <cfRule type="cellIs" dxfId="54" priority="80" operator="equal">
      <formula>"Muy Alta"</formula>
    </cfRule>
    <cfRule type="cellIs" dxfId="53" priority="81" operator="equal">
      <formula>"Alta"</formula>
    </cfRule>
    <cfRule type="cellIs" dxfId="52" priority="82" operator="equal">
      <formula>"Media"</formula>
    </cfRule>
    <cfRule type="cellIs" dxfId="51" priority="83" operator="equal">
      <formula>"Baja"</formula>
    </cfRule>
    <cfRule type="cellIs" dxfId="50" priority="84" operator="equal">
      <formula>"Muy Baja"</formula>
    </cfRule>
  </conditionalFormatting>
  <conditionalFormatting sqref="M44:M45">
    <cfRule type="cellIs" dxfId="49" priority="75" operator="equal">
      <formula>"Catastrófico"</formula>
    </cfRule>
    <cfRule type="cellIs" dxfId="48" priority="76" operator="equal">
      <formula>"Mayor"</formula>
    </cfRule>
    <cfRule type="cellIs" dxfId="47" priority="77" operator="equal">
      <formula>"Moderado"</formula>
    </cfRule>
    <cfRule type="cellIs" dxfId="46" priority="78" operator="equal">
      <formula>"Menor"</formula>
    </cfRule>
    <cfRule type="cellIs" dxfId="45" priority="79" operator="equal">
      <formula>"Leve"</formula>
    </cfRule>
  </conditionalFormatting>
  <conditionalFormatting sqref="O44">
    <cfRule type="cellIs" dxfId="44" priority="71" operator="equal">
      <formula>"Extremo"</formula>
    </cfRule>
    <cfRule type="cellIs" dxfId="43" priority="72" operator="equal">
      <formula>"Alto"</formula>
    </cfRule>
    <cfRule type="cellIs" dxfId="42" priority="73" operator="equal">
      <formula>"Moderado"</formula>
    </cfRule>
    <cfRule type="cellIs" dxfId="41" priority="74" operator="equal">
      <formula>"Bajo"</formula>
    </cfRule>
  </conditionalFormatting>
  <conditionalFormatting sqref="O45">
    <cfRule type="cellIs" dxfId="40" priority="67" operator="equal">
      <formula>"Extremo"</formula>
    </cfRule>
    <cfRule type="cellIs" dxfId="39" priority="68" operator="equal">
      <formula>"Alto"</formula>
    </cfRule>
    <cfRule type="cellIs" dxfId="38" priority="69" operator="equal">
      <formula>"Moderado"</formula>
    </cfRule>
    <cfRule type="cellIs" dxfId="37" priority="70" operator="equal">
      <formula>"Bajo"</formula>
    </cfRule>
  </conditionalFormatting>
  <conditionalFormatting sqref="I46:I47 Z46:Z51">
    <cfRule type="cellIs" dxfId="36" priority="1" operator="equal">
      <formula>"Muy Alta"</formula>
    </cfRule>
    <cfRule type="cellIs" dxfId="35" priority="2" operator="equal">
      <formula>"Alta"</formula>
    </cfRule>
    <cfRule type="cellIs" dxfId="34" priority="3" operator="equal">
      <formula>"Media"</formula>
    </cfRule>
    <cfRule type="cellIs" dxfId="33" priority="4" operator="equal">
      <formula>"Baja"</formula>
    </cfRule>
    <cfRule type="cellIs" dxfId="32" priority="5" operator="equal">
      <formula>"Muy Baja"</formula>
    </cfRule>
  </conditionalFormatting>
  <conditionalFormatting sqref="I48">
    <cfRule type="cellIs" dxfId="31" priority="6" operator="equal">
      <formula>"Muy Alta"</formula>
    </cfRule>
    <cfRule type="cellIs" dxfId="30" priority="7" operator="equal">
      <formula>"Alta"</formula>
    </cfRule>
    <cfRule type="cellIs" dxfId="29" priority="8" operator="equal">
      <formula>"Media"</formula>
    </cfRule>
    <cfRule type="cellIs" dxfId="28" priority="9" operator="equal">
      <formula>"Baja"</formula>
    </cfRule>
    <cfRule type="cellIs" dxfId="27" priority="10" operator="equal">
      <formula>"Muy Baja"</formula>
    </cfRule>
  </conditionalFormatting>
  <conditionalFormatting sqref="I51">
    <cfRule type="cellIs" dxfId="26" priority="11" operator="equal">
      <formula>"Muy Alta"</formula>
    </cfRule>
    <cfRule type="cellIs" dxfId="25" priority="12" operator="equal">
      <formula>"Alta"</formula>
    </cfRule>
    <cfRule type="cellIs" dxfId="24" priority="13" operator="equal">
      <formula>"Media"</formula>
    </cfRule>
    <cfRule type="cellIs" dxfId="23" priority="14" operator="equal">
      <formula>"Baja"</formula>
    </cfRule>
    <cfRule type="cellIs" dxfId="22" priority="15" operator="equal">
      <formula>"Muy Baja"</formula>
    </cfRule>
  </conditionalFormatting>
  <conditionalFormatting sqref="L46:L51">
    <cfRule type="containsText" dxfId="21" priority="16" operator="containsText" text="❌">
      <formula>NOT(ISERROR(SEARCH(("❌"),(L46))))</formula>
    </cfRule>
  </conditionalFormatting>
  <conditionalFormatting sqref="M46:M48 M51 AB46:AB51">
    <cfRule type="cellIs" dxfId="20" priority="17" operator="equal">
      <formula>"Catastrófico"</formula>
    </cfRule>
    <cfRule type="cellIs" dxfId="19" priority="18" operator="equal">
      <formula>"Mayor"</formula>
    </cfRule>
    <cfRule type="cellIs" dxfId="18" priority="19" operator="equal">
      <formula>"Moderado"</formula>
    </cfRule>
    <cfRule type="cellIs" dxfId="17" priority="20" operator="equal">
      <formula>"Menor"</formula>
    </cfRule>
    <cfRule type="cellIs" dxfId="16" priority="21" operator="equal">
      <formula>"Leve"</formula>
    </cfRule>
  </conditionalFormatting>
  <conditionalFormatting sqref="O46 AD46:AD51">
    <cfRule type="cellIs" dxfId="15" priority="22" operator="equal">
      <formula>"Extremo"</formula>
    </cfRule>
    <cfRule type="cellIs" dxfId="14" priority="23" operator="equal">
      <formula>"Alto"</formula>
    </cfRule>
    <cfRule type="cellIs" dxfId="13" priority="24" operator="equal">
      <formula>"Moderado"</formula>
    </cfRule>
    <cfRule type="cellIs" dxfId="12" priority="25" operator="equal">
      <formula>"Bajo"</formula>
    </cfRule>
  </conditionalFormatting>
  <conditionalFormatting sqref="O47">
    <cfRule type="cellIs" dxfId="11" priority="26" operator="equal">
      <formula>"Extremo"</formula>
    </cfRule>
    <cfRule type="cellIs" dxfId="10" priority="27" operator="equal">
      <formula>"Alto"</formula>
    </cfRule>
    <cfRule type="cellIs" dxfId="9" priority="28" operator="equal">
      <formula>"Moderado"</formula>
    </cfRule>
    <cfRule type="cellIs" dxfId="8" priority="29" operator="equal">
      <formula>"Bajo"</formula>
    </cfRule>
  </conditionalFormatting>
  <conditionalFormatting sqref="O48">
    <cfRule type="cellIs" dxfId="7" priority="30" operator="equal">
      <formula>"Extremo"</formula>
    </cfRule>
    <cfRule type="cellIs" dxfId="6" priority="31" operator="equal">
      <formula>"Alto"</formula>
    </cfRule>
    <cfRule type="cellIs" dxfId="5" priority="32" operator="equal">
      <formula>"Moderado"</formula>
    </cfRule>
    <cfRule type="cellIs" dxfId="4" priority="33" operator="equal">
      <formula>"Bajo"</formula>
    </cfRule>
  </conditionalFormatting>
  <conditionalFormatting sqref="O51">
    <cfRule type="cellIs" dxfId="3" priority="34" operator="equal">
      <formula>"Extremo"</formula>
    </cfRule>
    <cfRule type="cellIs" dxfId="2" priority="35" operator="equal">
      <formula>"Alto"</formula>
    </cfRule>
    <cfRule type="cellIs" dxfId="1" priority="36" operator="equal">
      <formula>"Moderado"</formula>
    </cfRule>
    <cfRule type="cellIs" dxfId="0" priority="37" operator="equal">
      <formula>"Bajo"</formula>
    </cfRule>
  </conditionalFormatting>
  <dataValidations count="2">
    <dataValidation allowBlank="1" showInputMessage="1" showErrorMessage="1" error="Recuerde que las acciones se generan bajo la medida de mitigar el riesgo" sqref="AF5:AG10 AF44:AG45 AF11:AF19 AI43:AJ45 AI27 AI28:AJ29 AK23 AK26 AI23:AJ26 AF23:AF26 AK38 AI42 AI33:AJ41 AF38:AF41 AK44 AI5:AJ21 AF30:AF33 AI30:AI32 AG31 AF34:AG37 AK30"/>
    <dataValidation showInputMessage="1" showErrorMessage="1" error="Recuerde que las acciones se generan bajo la medida de mitigar el riesgo" sqref="AH5:AH21 AH23:AH28 AH34:AH45 AH30:AH31"/>
  </dataValidations>
  <hyperlinks>
    <hyperlink ref="AK5" r:id="rId1"/>
    <hyperlink ref="AK16" r:id="rId2"/>
    <hyperlink ref="AK17" r:id="rId3"/>
    <hyperlink ref="AK19" r:id="rId4"/>
    <hyperlink ref="AK23" r:id="rId5"/>
    <hyperlink ref="AK25" r:id="rId6"/>
    <hyperlink ref="AK27" r:id="rId7"/>
    <hyperlink ref="AK28" r:id="rId8"/>
    <hyperlink ref="AK29" r:id="rId9"/>
    <hyperlink ref="AK34" r:id="rId10"/>
    <hyperlink ref="AK38" r:id="rId11"/>
    <hyperlink ref="AK40" r:id="rId12" display="Mapa de Riesgos de Gestión\SAF\RIESGOS COACTIVO Y PERSUASIVO\Riesgo 3"/>
    <hyperlink ref="AK41" r:id="rId13" display="Mapa de Riesgos de Gestión\SAF\RIESGOS COACTIVO Y PERSUASIVO\Riesgo 4"/>
    <hyperlink ref="AK42" r:id="rId14" display="Mapa de Riesgos de Gestión\SAF\RIESGOS COACTIVO Y PERSUASIVO\Riesgo 5"/>
    <hyperlink ref="AK43" r:id="rId15" display="Mapa de Riesgos de Gestión\SAF\RIESGOS COACTIVO Y PERSUASIVO\Riesgo 6"/>
    <hyperlink ref="AK44" r:id="rId16"/>
    <hyperlink ref="AK45" r:id="rId17" display="Mapa de Riesgos de Gestión\SUBTRANSPORTE\Informe Correspondencia R-2.PDF"/>
    <hyperlink ref="AK46" r:id="rId18"/>
    <hyperlink ref="AK47" r:id="rId19"/>
    <hyperlink ref="AK48" r:id="rId20"/>
    <hyperlink ref="AK51" r:id="rId21"/>
  </hyperlinks>
  <pageMargins left="0.7" right="0.7" top="0.75" bottom="0.75" header="0.3" footer="0.3"/>
  <pageSetup paperSize="5" scale="50" orientation="landscape" r:id="rId22"/>
  <drawing r:id="rId23"/>
  <extLst>
    <ext xmlns:x14="http://schemas.microsoft.com/office/spreadsheetml/2009/9/main" uri="{CCE6A557-97BC-4b89-ADB6-D9C93CAAB3DF}">
      <x14:dataValidations xmlns:xm="http://schemas.microsoft.com/office/excel/2006/main" count="41">
        <x14:dataValidation type="list" allowBlank="1" showInputMessage="1" showErrorMessage="1">
          <x14:formula1>
            <xm:f>'[9]Tabla Impacto'!#REF!</xm:f>
          </x14:formula1>
          <xm:sqref>K5:K7</xm:sqref>
        </x14:dataValidation>
        <x14:dataValidation type="list" allowBlank="1" showInputMessage="1" showErrorMessage="1">
          <x14:formula1>
            <xm:f>'[9]Opciones Tratamiento'!#REF!</xm:f>
          </x14:formula1>
          <xm:sqref>AE5:AE7 G5:G7 C5:C7</xm:sqref>
        </x14:dataValidation>
        <x14:dataValidation type="list" allowBlank="1" showInputMessage="1" showErrorMessage="1">
          <x14:formula1>
            <xm:f>'[9]Tabla Valoración controles'!#REF!</xm:f>
          </x14:formula1>
          <xm:sqref>S5:T7 V5:X7</xm:sqref>
        </x14:dataValidation>
        <x14:dataValidation type="custom" allowBlank="1" showInputMessage="1" showErrorMessage="1" error="Recuerde que las acciones se generan bajo la medida de mitigar el riesgo">
          <x14:formula1>
            <xm:f>IF(OR(AE5='[9]Opciones Tratamiento'!#REF!,AE5='[9]Opciones Tratamiento'!#REF!,AE5='[9]Opciones Tratamiento'!#REF!),ISBLANK(AE5),ISTEXT(AE5))</xm:f>
          </x14:formula1>
          <xm:sqref>AK5:AK7</xm:sqref>
        </x14:dataValidation>
        <x14:dataValidation type="list" allowBlank="1" showInputMessage="1" showErrorMessage="1">
          <x14:formula1>
            <xm:f>'[10]Tabla Impacto'!#REF!</xm:f>
          </x14:formula1>
          <xm:sqref>K8:K10</xm:sqref>
        </x14:dataValidation>
        <x14:dataValidation type="list" allowBlank="1" showInputMessage="1" showErrorMessage="1">
          <x14:formula1>
            <xm:f>'[10]Opciones Tratamiento'!#REF!</xm:f>
          </x14:formula1>
          <xm:sqref>AE8:AE10 C8:C10 G8:G10</xm:sqref>
        </x14:dataValidation>
        <x14:dataValidation type="list" allowBlank="1" showInputMessage="1" showErrorMessage="1">
          <x14:formula1>
            <xm:f>'[10]Tabla Valoración controles'!#REF!</xm:f>
          </x14:formula1>
          <xm:sqref>S8:T10 V8:X10</xm:sqref>
        </x14:dataValidation>
        <x14:dataValidation type="custom" allowBlank="1" showInputMessage="1" showErrorMessage="1" error="Recuerde que las acciones se generan bajo la medida de mitigar el riesgo">
          <x14:formula1>
            <xm:f>IF(OR(AE8='[10]Opciones Tratamiento'!#REF!,AE8='[10]Opciones Tratamiento'!#REF!,AE8='[10]Opciones Tratamiento'!#REF!),ISBLANK(AE8),ISTEXT(AE8))</xm:f>
          </x14:formula1>
          <xm:sqref>AK8:AK10</xm:sqref>
        </x14:dataValidation>
        <x14:dataValidation type="list" allowBlank="1" showInputMessage="1" showErrorMessage="1">
          <x14:formula1>
            <xm:f>'[11]Tabla Valoración controles'!#REF!</xm:f>
          </x14:formula1>
          <xm:sqref>S11:T22 V11:X22</xm:sqref>
        </x14:dataValidation>
        <x14:dataValidation type="custom" allowBlank="1" showInputMessage="1" showErrorMessage="1" error="Recuerde que las acciones se generan bajo la medida de mitigar el riesgo">
          <x14:formula1>
            <xm:f>IF(OR(AE11='[11]Opciones Tratamiento'!#REF!,AE11='[11]Opciones Tratamiento'!#REF!,AE11='[11]Opciones Tratamiento'!#REF!),ISBLANK(AE11),ISTEXT(AE11))</xm:f>
          </x14:formula1>
          <xm:sqref>AK11 AK13:AK22</xm:sqref>
        </x14:dataValidation>
        <x14:dataValidation type="list" allowBlank="1" showInputMessage="1" showErrorMessage="1">
          <x14:formula1>
            <xm:f>'[11]Tabla Impacto'!#REF!</xm:f>
          </x14:formula1>
          <xm:sqref>K11:K22</xm:sqref>
        </x14:dataValidation>
        <x14:dataValidation type="list" allowBlank="1" showInputMessage="1" showErrorMessage="1">
          <x14:formula1>
            <xm:f>'[11]Opciones Tratamiento'!#REF!</xm:f>
          </x14:formula1>
          <xm:sqref>AE11:AE22 C11:C22 G11:G22 AL11:AL51</xm:sqref>
        </x14:dataValidation>
        <x14:dataValidation type="custom" allowBlank="1" showInputMessage="1" showErrorMessage="1" error="Recuerde que las acciones se generan bajo la medida de mitigar el riesgo">
          <x14:formula1>
            <xm:f>IF(OR(AE11='[11]Opciones Tratamiento'!#REF!,AE11='[11]Opciones Tratamiento'!#REF!,AE11='[11]Opciones Tratamiento'!#REF!),ISBLANK(AE11),ISTEXT(AE11))</xm:f>
          </x14:formula1>
          <xm:sqref>AG11:AG22 AF20:AF22</xm:sqref>
        </x14:dataValidation>
        <x14:dataValidation type="custom" allowBlank="1" showInputMessage="1" showErrorMessage="1" error="Recuerde que las acciones se generan bajo la medida de mitigar el riesgo">
          <x14:formula1>
            <xm:f>IF(OR(AE22='[11]Opciones Tratamiento'!#REF!,AE22='[11]Opciones Tratamiento'!#REF!,AE22='[11]Opciones Tratamiento'!#REF!),ISBLANK(AE22),ISTEXT(AE22))</xm:f>
          </x14:formula1>
          <xm:sqref>AJ22</xm:sqref>
        </x14:dataValidation>
        <x14:dataValidation type="custom" allowBlank="1" showInputMessage="1" showErrorMessage="1" error="Recuerde que las acciones se generan bajo la medida de mitigar el riesgo">
          <x14:formula1>
            <xm:f>IF(OR(AE22='[11]Opciones Tratamiento'!#REF!,AE22='[11]Opciones Tratamiento'!#REF!,AE22='[11]Opciones Tratamiento'!#REF!),ISBLANK(AE22),ISTEXT(AE22))</xm:f>
          </x14:formula1>
          <xm:sqref>AI22</xm:sqref>
        </x14:dataValidation>
        <x14:dataValidation type="custom" allowBlank="1" showInputMessage="1" showErrorMessage="1" error="Recuerde que las acciones se generan bajo la medida de mitigar el riesgo">
          <x14:formula1>
            <xm:f>IF(OR(AE22='[11]Opciones Tratamiento'!#REF!,AE22='[11]Opciones Tratamiento'!#REF!,AE22='[11]Opciones Tratamiento'!#REF!),ISBLANK(AE22),ISTEXT(AE22))</xm:f>
          </x14:formula1>
          <xm:sqref>AH22</xm:sqref>
        </x14:dataValidation>
        <x14:dataValidation type="custom" allowBlank="1" showInputMessage="1" showErrorMessage="1" error="Recuerde que las acciones se generan bajo la medida de mitigar el riesgo">
          <x14:formula1>
            <xm:f>IF(OR(AE24='[12]Opciones Tratamiento'!#REF!,AE24='[12]Opciones Tratamiento'!#REF!,AE24='[12]Opciones Tratamiento'!#REF!),ISBLANK(AE24),ISTEXT(AE24))</xm:f>
          </x14:formula1>
          <xm:sqref>AK24:AK25 AK27:AK29</xm:sqref>
        </x14:dataValidation>
        <x14:dataValidation type="custom" allowBlank="1" showInputMessage="1" showErrorMessage="1" error="Recuerde que las acciones se generan bajo la medida de mitigar el riesgo">
          <x14:formula1>
            <xm:f>IF(OR(AE23='[12]Opciones Tratamiento'!#REF!,AE23='[12]Opciones Tratamiento'!#REF!,AE23='[12]Opciones Tratamiento'!#REF!),ISBLANK(AE23),ISTEXT(AE23))</xm:f>
          </x14:formula1>
          <xm:sqref>AF27:AF29 AG23:AG30</xm:sqref>
        </x14:dataValidation>
        <x14:dataValidation type="custom" allowBlank="1" showInputMessage="1" showErrorMessage="1" error="Recuerde que las acciones se generan bajo la medida de mitigar el riesgo">
          <x14:formula1>
            <xm:f>IF(OR(AE27='[12]Opciones Tratamiento'!#REF!,AE27='[12]Opciones Tratamiento'!#REF!,AE27='[12]Opciones Tratamiento'!#REF!),ISBLANK(AE27),ISTEXT(AE27))</xm:f>
          </x14:formula1>
          <xm:sqref>AJ27 AJ30:AJ32</xm:sqref>
        </x14:dataValidation>
        <x14:dataValidation type="custom" allowBlank="1" showInputMessage="1" showErrorMessage="1" error="Recuerde que las acciones se generan bajo la medida de mitigar el riesgo">
          <x14:formula1>
            <xm:f>IF(OR(AE29='[12]Opciones Tratamiento'!#REF!,AE29='[12]Opciones Tratamiento'!#REF!,AE29='[12]Opciones Tratamiento'!#REF!),ISBLANK(AE29),ISTEXT(AE29))</xm:f>
          </x14:formula1>
          <xm:sqref>AH29</xm:sqref>
        </x14:dataValidation>
        <x14:dataValidation type="list" allowBlank="1" showInputMessage="1" showErrorMessage="1">
          <x14:formula1>
            <xm:f>'[13]Opciones Tratamiento'!#REF!</xm:f>
          </x14:formula1>
          <xm:sqref>C31 C36:C37 AE31 AE34:AE37 G31 G36:G37</xm:sqref>
        </x14:dataValidation>
        <x14:dataValidation type="list" allowBlank="1" showInputMessage="1" showErrorMessage="1">
          <x14:formula1>
            <xm:f>'[13]Tabla Valoración controles'!#REF!</xm:f>
          </x14:formula1>
          <xm:sqref>S34:T37 S31:T31 V34:X37 V31:W31 X31</xm:sqref>
        </x14:dataValidation>
        <x14:dataValidation type="custom" allowBlank="1" showInputMessage="1" showErrorMessage="1" error="Recuerde que las acciones se generan bajo la medida de mitigar el riesgo">
          <x14:formula1>
            <xm:f>IF(OR(AE38='[14]Opciones Tratamiento'!#REF!,AE38='[14]Opciones Tratamiento'!#REF!,AE38='[14]Opciones Tratamiento'!#REF!),ISBLANK(AE38),ISTEXT(AE38))</xm:f>
          </x14:formula1>
          <xm:sqref>AG38:AG41 AF42:AG43</xm:sqref>
        </x14:dataValidation>
        <x14:dataValidation type="custom" allowBlank="1" showInputMessage="1" showErrorMessage="1" error="Recuerde que las acciones se generan bajo la medida de mitigar el riesgo">
          <x14:formula1>
            <xm:f>IF(OR(AE42='[14]Opciones Tratamiento'!#REF!,AE42='[14]Opciones Tratamiento'!#REF!,AE42='[14]Opciones Tratamiento'!#REF!),ISBLANK(AE42),ISTEXT(AE42))</xm:f>
          </x14:formula1>
          <xm:sqref>AJ42</xm:sqref>
        </x14:dataValidation>
        <x14:dataValidation type="list" allowBlank="1" showInputMessage="1" showErrorMessage="1">
          <x14:formula1>
            <xm:f>'[14]Opciones Tratamiento'!#REF!</xm:f>
          </x14:formula1>
          <xm:sqref>AE38:AE43 G38:G43 C38:C43</xm:sqref>
        </x14:dataValidation>
        <x14:dataValidation type="list" allowBlank="1" showInputMessage="1" showErrorMessage="1">
          <x14:formula1>
            <xm:f>'[14]Tabla Impacto'!#REF!</xm:f>
          </x14:formula1>
          <xm:sqref>K38:K43</xm:sqref>
        </x14:dataValidation>
        <x14:dataValidation type="list" allowBlank="1" showInputMessage="1" showErrorMessage="1">
          <x14:formula1>
            <xm:f>'[14]Tabla Valoración controles'!#REF!</xm:f>
          </x14:formula1>
          <xm:sqref>S38:T43 V38:X43</xm:sqref>
        </x14:dataValidation>
        <x14:dataValidation type="custom" allowBlank="1" showInputMessage="1" showErrorMessage="1" error="Recuerde que las acciones se generan bajo la medida de mitigar el riesgo">
          <x14:formula1>
            <xm:f>IF(OR(AE39='[14]Opciones Tratamiento'!#REF!,AE39='[14]Opciones Tratamiento'!#REF!,AE39='[14]Opciones Tratamiento'!#REF!),ISBLANK(AE39),ISTEXT(AE39))</xm:f>
          </x14:formula1>
          <xm:sqref>AK39:AK43</xm:sqref>
        </x14:dataValidation>
        <x14:dataValidation type="list" allowBlank="1" showInputMessage="1" showErrorMessage="1">
          <x14:formula1>
            <xm:f>'[15]Opciones Tratamiento'!#REF!</xm:f>
          </x14:formula1>
          <xm:sqref>AE44:AE45 G44:G45 C44:C45</xm:sqref>
        </x14:dataValidation>
        <x14:dataValidation type="list" allowBlank="1" showInputMessage="1" showErrorMessage="1">
          <x14:formula1>
            <xm:f>'[15]Tabla Impacto'!#REF!</xm:f>
          </x14:formula1>
          <xm:sqref>K44:K45</xm:sqref>
        </x14:dataValidation>
        <x14:dataValidation type="list" allowBlank="1" showInputMessage="1" showErrorMessage="1">
          <x14:formula1>
            <xm:f>'[15]Tabla Valoración controles'!#REF!</xm:f>
          </x14:formula1>
          <xm:sqref>S44:T45 V44:X45</xm:sqref>
        </x14:dataValidation>
        <x14:dataValidation type="custom" allowBlank="1" showInputMessage="1" showErrorMessage="1" error="Recuerde que las acciones se generan bajo la medida de mitigar el riesgo">
          <x14:formula1>
            <xm:f>IF(OR(AE45='[15]Opciones Tratamiento'!#REF!,AE45='[15]Opciones Tratamiento'!#REF!,AE45='[15]Opciones Tratamiento'!#REF!),ISBLANK(AE45),ISTEXT(AE45))</xm:f>
          </x14:formula1>
          <xm:sqref>AK45</xm:sqref>
        </x14:dataValidation>
        <x14:dataValidation type="list" allowBlank="1" showErrorMessage="1">
          <x14:formula1>
            <xm:f>'[16]Opciones Tratamiento'!#REF!</xm:f>
          </x14:formula1>
          <xm:sqref>C46:C48 C51 AE46:AE51 G46:G48 G51</xm:sqref>
        </x14:dataValidation>
        <x14:dataValidation type="list" allowBlank="1" showErrorMessage="1">
          <x14:formula1>
            <xm:f>'[16]Tabla Impacto'!#REF!</xm:f>
          </x14:formula1>
          <xm:sqref>K46:K51</xm:sqref>
        </x14:dataValidation>
        <x14:dataValidation type="custom" allowBlank="1" showInputMessage="1" showErrorMessage="1" prompt="Recuerde que las acciones se generan bajo la medida de mitigar el riesgo">
          <x14:formula1>
            <xm:f>IF(OR(AE47='[16]Opciones Tratamiento'!#REF!,AE47='[16]Opciones Tratamiento'!#REF!,AE47='[16]Opciones Tratamiento'!#REF!),ISBLANK(AE47),ISTEXT(AE47))</xm:f>
          </x14:formula1>
          <xm:sqref>AK47 AK50:AK51</xm:sqref>
        </x14:dataValidation>
        <x14:dataValidation type="list" allowBlank="1" showErrorMessage="1">
          <x14:formula1>
            <xm:f>'[16]Tabla Valoración controles'!#REF!</xm:f>
          </x14:formula1>
          <xm:sqref>V46:X51 S46:T51</xm:sqref>
        </x14:dataValidation>
        <x14:dataValidation type="list" allowBlank="1" showInputMessage="1" showErrorMessage="1">
          <x14:formula1>
            <xm:f>'[12]Opciones Tratamiento'!#REF!</xm:f>
          </x14:formula1>
          <xm:sqref>G23:G30 C23:C30 AE23:AE30</xm:sqref>
        </x14:dataValidation>
        <x14:dataValidation type="list" allowBlank="1" showInputMessage="1" showErrorMessage="1">
          <x14:formula1>
            <xm:f>'[12]Tabla Impacto'!#REF!</xm:f>
          </x14:formula1>
          <xm:sqref>K23:K30</xm:sqref>
        </x14:dataValidation>
        <x14:dataValidation type="list" allowBlank="1" showInputMessage="1" showErrorMessage="1">
          <x14:formula1>
            <xm:f>'[12]Tabla Valoración controles'!#REF!</xm:f>
          </x14:formula1>
          <xm:sqref>T23:T30 S23:S30 V23:V30 W23:W30 X23:X30</xm:sqref>
        </x14:dataValidation>
        <x14:dataValidation type="custom" allowBlank="1" showInputMessage="1" showErrorMessage="1" error="Recuerde que las acciones se generan bajo la medida de mitigar el riesgo">
          <x14:formula1>
            <xm:f>IF(OR(AE31='[13]Opciones Tratamiento'!#REF!,AE31='[13]Opciones Tratamiento'!#REF!,AE31='[13]Opciones Tratamiento'!#REF!),ISBLANK(AE31),ISTEXT(AE31))</xm:f>
          </x14:formula1>
          <xm:sqref>AK34:AK37 AK31</xm:sqref>
        </x14:dataValidation>
        <x14:dataValidation type="list" allowBlank="1" showInputMessage="1" showErrorMessage="1">
          <x14:formula1>
            <xm:f>'[13]Tabla Impacto'!#REF!</xm:f>
          </x14:formula1>
          <xm:sqref>K31 K36:K37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GESTION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csaenz</dc:creator>
  <cp:lastModifiedBy>USUARIO</cp:lastModifiedBy>
  <cp:lastPrinted>2023-09-14T16:17:31Z</cp:lastPrinted>
  <dcterms:created xsi:type="dcterms:W3CDTF">2023-09-07T21:07:48Z</dcterms:created>
  <dcterms:modified xsi:type="dcterms:W3CDTF">2024-01-16T22:26:51Z</dcterms:modified>
</cp:coreProperties>
</file>