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24226"/>
  <mc:AlternateContent xmlns:mc="http://schemas.openxmlformats.org/markup-compatibility/2006">
    <mc:Choice Requires="x15">
      <x15ac:absPath xmlns:x15ac="http://schemas.microsoft.com/office/spreadsheetml/2010/11/ac" url="https://d.docs.live.net/afe9d5d49b096ca2/Escritorio/AREA  METROPOLITANA/POLITICA DE RIESGOS/2. VERSION 6/V2/"/>
    </mc:Choice>
  </mc:AlternateContent>
  <xr:revisionPtr revIDLastSave="138" documentId="13_ncr:1_{A2AB84D7-8DB0-4179-BB13-4BB925B34EA0}" xr6:coauthVersionLast="47" xr6:coauthVersionMax="47" xr10:uidLastSave="{52A2340F-ADB9-4657-8700-4B6087E362A0}"/>
  <bookViews>
    <workbookView xWindow="-21720" yWindow="1830" windowWidth="21840" windowHeight="1302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3"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2" i="1" l="1"/>
  <c r="Q11" i="1"/>
  <c r="T11" i="1"/>
  <c r="Q12" i="1"/>
  <c r="T12" i="1"/>
  <c r="X10" i="1"/>
  <c r="X11" i="1" l="1"/>
  <c r="T10" i="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AB23" i="1" s="1"/>
  <c r="H22" i="1"/>
  <c r="I22" i="1" s="1"/>
  <c r="H16" i="1"/>
  <c r="Q15" i="1"/>
  <c r="Q14" i="1"/>
  <c r="Q13" i="1"/>
  <c r="T21" i="1"/>
  <c r="Q21" i="1"/>
  <c r="T20" i="1"/>
  <c r="Q20" i="1"/>
  <c r="T19" i="1"/>
  <c r="Q19" i="1"/>
  <c r="T18" i="1"/>
  <c r="Q18" i="1"/>
  <c r="T17" i="1"/>
  <c r="Q17" i="1"/>
  <c r="T16" i="1"/>
  <c r="Q16" i="1"/>
  <c r="AB29" i="1" l="1"/>
  <c r="AB17" i="1"/>
  <c r="AB35" i="1"/>
  <c r="AB59" i="1"/>
  <c r="AB50" i="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Y10" i="1"/>
  <c r="Y69" i="1" l="1"/>
  <c r="Z69" i="1"/>
  <c r="Y68" i="1"/>
  <c r="Z68" i="1"/>
  <c r="Y39" i="1"/>
  <c r="Z39" i="1"/>
  <c r="Z45" i="1"/>
  <c r="Z27" i="1"/>
  <c r="Y20" i="1"/>
  <c r="Y21" i="1"/>
  <c r="Z21" i="1"/>
  <c r="Z10" i="1" l="1"/>
  <c r="Y11" i="1" l="1"/>
  <c r="Z11" i="1" l="1"/>
  <c r="X12" i="1" l="1"/>
  <c r="X13" i="1" s="1"/>
  <c r="Y12" i="1" l="1"/>
  <c r="Z13" i="1"/>
  <c r="X14" i="1" s="1"/>
  <c r="Y14" i="1" l="1"/>
  <c r="Z14" i="1"/>
  <c r="X15" i="1" s="1"/>
  <c r="Y13" i="1"/>
  <c r="Y15" i="1" l="1"/>
  <c r="Z15" i="1"/>
  <c r="AB66" i="1" l="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10" i="1"/>
  <c r="L1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AB28" i="1" s="1"/>
  <c r="AA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A10" i="1" l="1"/>
  <c r="AH6" i="19" s="1"/>
  <c r="AB11" i="1"/>
  <c r="AB9" i="19"/>
  <c r="AB49" i="19"/>
  <c r="AH19" i="19"/>
  <c r="V39" i="19"/>
  <c r="AB29" i="19"/>
  <c r="AH29" i="19"/>
  <c r="AC28" i="1"/>
  <c r="V9" i="19"/>
  <c r="P49" i="19"/>
  <c r="AB19" i="19"/>
  <c r="P29" i="19"/>
  <c r="J39" i="19"/>
  <c r="AH9" i="19"/>
  <c r="J49" i="19"/>
  <c r="J9" i="19"/>
  <c r="AB39" i="19"/>
  <c r="J29" i="19"/>
  <c r="P19" i="19"/>
  <c r="V19" i="19"/>
  <c r="AH49" i="19"/>
  <c r="J19" i="19"/>
  <c r="V49" i="19"/>
  <c r="P39" i="19"/>
  <c r="V29" i="19"/>
  <c r="AH39" i="19"/>
  <c r="P9" i="19"/>
  <c r="AH7" i="19"/>
  <c r="J27" i="19"/>
  <c r="P37" i="19"/>
  <c r="V47" i="19"/>
  <c r="P47" i="19"/>
  <c r="V7" i="19"/>
  <c r="AB17" i="19"/>
  <c r="AB7" i="19"/>
  <c r="AB27" i="19"/>
  <c r="AH37" i="19"/>
  <c r="J7" i="19"/>
  <c r="AH47" i="19"/>
  <c r="J17" i="19"/>
  <c r="P27" i="19"/>
  <c r="V37" i="19"/>
  <c r="AH17" i="19"/>
  <c r="J37" i="19"/>
  <c r="P17" i="19"/>
  <c r="P7" i="19"/>
  <c r="J47" i="19"/>
  <c r="AC16" i="1"/>
  <c r="V17" i="19"/>
  <c r="AH27" i="19"/>
  <c r="V27" i="19"/>
  <c r="AB37" i="19"/>
  <c r="AB4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AB12" i="1" l="1"/>
  <c r="AA12" i="1" s="1"/>
  <c r="AA11" i="1"/>
  <c r="W36" i="19" l="1"/>
  <c r="AC36" i="19"/>
  <c r="K16" i="19"/>
  <c r="K46" i="19"/>
  <c r="AI46" i="19"/>
  <c r="AC46" i="19"/>
  <c r="Q46" i="19"/>
  <c r="AC26" i="19"/>
  <c r="AC16" i="19"/>
  <c r="W16" i="19"/>
  <c r="K36" i="19"/>
  <c r="Q26" i="19"/>
  <c r="AC11" i="1"/>
  <c r="Q6" i="19"/>
  <c r="K6" i="19"/>
  <c r="Q16" i="19"/>
  <c r="AI6" i="19"/>
  <c r="AI16" i="19"/>
  <c r="Q36" i="19"/>
  <c r="W6" i="19"/>
  <c r="W26" i="19"/>
  <c r="K26" i="19"/>
  <c r="W46" i="19"/>
  <c r="AI36" i="19"/>
  <c r="AI26" i="19"/>
  <c r="AC6" i="19"/>
  <c r="AD46" i="19"/>
  <c r="R6" i="19"/>
  <c r="X46" i="19"/>
  <c r="AJ16" i="19"/>
  <c r="AD16" i="19"/>
  <c r="AJ46" i="19"/>
  <c r="L36" i="19"/>
  <c r="AJ6" i="19"/>
  <c r="X26" i="19"/>
  <c r="AD6" i="19"/>
  <c r="R16" i="19"/>
  <c r="X16" i="19"/>
  <c r="AD36" i="19"/>
  <c r="AJ36" i="19"/>
  <c r="R26" i="19"/>
  <c r="L16" i="19"/>
  <c r="AC12" i="1"/>
  <c r="AJ26" i="19"/>
  <c r="R46" i="19"/>
  <c r="L46" i="19"/>
  <c r="AD26" i="19"/>
  <c r="L6" i="19"/>
  <c r="L26" i="19"/>
  <c r="X6" i="19"/>
  <c r="R36" i="19"/>
  <c r="X3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<sst xmlns="http://schemas.openxmlformats.org/spreadsheetml/2006/main" count="385" uniqueCount="234">
  <si>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</si>
  <si>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</si>
  <si>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</si>
  <si>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</si>
  <si>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</si>
  <si>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</si>
  <si>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</si>
  <si>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</si>
  <si>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</si>
  <si>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</si>
  <si>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</si>
  <si>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</si>
  <si>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</si>
  <si>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</si>
  <si>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</si>
  <si>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</si>
  <si>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</si>
  <si>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</si>
  <si>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</si>
  <si>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</si>
  <si>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</si>
  <si>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</si>
  <si>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</si>
  <si>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</si>
  <si>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</si>
  <si>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</si>
  <si>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</si>
  <si>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</si>
  <si>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</si>
  <si>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</si>
  <si>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</si>
  <si>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</si>
  <si>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</si>
  <si>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</si>
  <si>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</si>
  <si>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</si>
  <si>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</si>
  <si>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</si>
  <si>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</si>
  <si>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</si>
  <si>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</si>
  <si>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</si>
  <si>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</si>
  <si>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</si>
  <si>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</si>
  <si>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</si>
  <si>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</si>
  <si>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</si>
  <si>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</si>
  <si>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</si>
  <si>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</si>
  <si>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</si>
  <si>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</si>
  <si>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</si>
  <si>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</si>
  <si>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</si>
  <si>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</si>
  <si>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</si>
  <si>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</si>
  <si>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</si>
  <si>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</si>
  <si>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</si>
  <si>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</si>
  <si>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</si>
  <si>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</si>
  <si>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</si>
  <si>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</si>
  <si>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</si>
  <si>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</si>
  <si>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</si>
  <si>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</si>
  <si>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</si>
  <si>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</si>
  <si>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</si>
  <si>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</si>
  <si>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</si>
  <si>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</si>
  <si>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</si>
  <si>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</si>
  <si>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</si>
  <si>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</si>
  <si>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</si>
  <si>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</si>
  <si>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</si>
  <si>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</si>
  <si>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</si>
  <si>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</si>
  <si>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</si>
  <si>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</si>
  <si>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</si>
  <si>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</si>
  <si>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</si>
  <si>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</si>
  <si>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</si>
  <si>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</si>
  <si>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</si>
  <si>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</si>
  <si>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</si>
  <si>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</si>
  <si>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</si>
  <si>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</si>
  <si>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</si>
  <si>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</si>
  <si>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</si>
  <si>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</si>
  <si>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</si>
  <si>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</si>
  <si>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</si>
  <si>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</si>
  <si>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</si>
  <si>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</si>
  <si>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</si>
  <si>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</si>
  <si>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</si>
  <si>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</si>
  <si>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</si>
  <si>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</si>
  <si>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</si>
  <si>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</si>
  <si>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</si>
  <si>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</si>
  <si>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</si>
  <si>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</si>
  <si>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</si>
  <si>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</si>
  <si>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</si>
  <si>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</si>
  <si>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</si>
  <si>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</si>
  <si>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</si>
  <si>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</si>
  <si>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</si>
  <si>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</si>
  <si>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</si>
  <si>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</si>
  <si>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</si>
  <si>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</si>
  <si>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</si>
  <si>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</si>
  <si>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</si>
  <si>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</si>
  <si>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</si>
  <si>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</si>
  <si>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</si>
  <si>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</si>
  <si>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</si>
  <si>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</si>
  <si>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</si>
  <si>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</si>
  <si>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</si>
  <si>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</si>
  <si>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</si>
  <si>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</si>
  <si>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</si>
  <si>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</si>
  <si>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</si>
  <si>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</si>
  <si>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</si>
  <si>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</si>
  <si>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</si>
  <si>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</si>
  <si>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</si>
  <si>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</si>
  <si>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</si>
  <si>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</si>
  <si>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</si>
  <si>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</si>
  <si>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</si>
  <si>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</si>
  <si>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</si>
  <si>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</si>
  <si>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</si>
  <si>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</si>
  <si>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</si>
  <si>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</si>
  <si>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</si>
  <si>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</si>
  <si>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</si>
  <si>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</si>
  <si>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</si>
  <si>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</si>
  <si>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</si>
  <si>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</si>
  <si>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</si>
  <si>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</si>
  <si>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</si>
  <si>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</si>
  <si>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</si>
  <si>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</si>
  <si>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</si>
  <si>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</si>
  <si>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</si>
  <si>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</si>
  <si>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</si>
  <si>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</si>
  <si>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</si>
  <si>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</si>
  <si>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</si>
  <si>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</si>
  <si>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</si>
  <si>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</si>
  <si>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</si>
  <si>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</si>
  <si>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</si>
  <si>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</si>
  <si>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</si>
  <si>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</si>
  <si>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</si>
  <si>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</si>
  <si>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</si>
  <si>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</si>
  <si>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</si>
  <si>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SECRETARIA DE PLANEACION </t>
  </si>
  <si>
    <t xml:space="preserve"> CC</t>
  </si>
  <si>
    <t>GESTION DOCUMENTAL</t>
  </si>
  <si>
    <t xml:space="preserve">Incumplimiento de la normatividad archivística por parte de las diferentes dependencias en su archivo de Gestión que dificulta realizar  las transferencias documentales primarias. </t>
  </si>
  <si>
    <t>Realizar cuatro (4) visitas técnicas a las diferentes dependencias para verificar el cumplimiento de los procedimientos establecidos en la Ley General de Archivos</t>
  </si>
  <si>
    <t>SEGUIMIENTO</t>
  </si>
  <si>
    <t>Establecer  los  lineamientos  para  llevar  a  cabo  un  adecuado  control,  administración,  manejo,  custodia  y  preservación  de  los  documentos que produzca o reciba el Area Metropolitana de Bucaramanga, mediante la Gestión efectiva y eficiente de los documentos y archivos de la entidad, con el fin de garantizar la disponibilidad, transparencia, y acceso a la información pública</t>
  </si>
  <si>
    <t>Lograr el adecuado control, administración, manejo, custodia y preservación de los documentos que produzca o reciba las dependencias del Area Metropolitana de Bucaramanga,  garantizando la disponibilidad, transparencia, y acceso a la información pública, mediante la Gestión de los documentos y archivos de la entidad.</t>
  </si>
  <si>
    <t>Desconocimiento u omisión de la normatividad expedida por el Archivo General de la Nación que afecta la preservación y conservación de los documentos ubicados en el archivo central.
Falta de planeación, disponibilidad y ejecución de recursos orientados a la conservación y preservación del acervo documental ubicado en el archivo central.
Falta de control y seguimiento a los procesos que involucran los documentos ubicados en el archivo central.
Falta de estantería para la disposición final de los documentos ubicados en el depósito de custodia.</t>
  </si>
  <si>
    <t xml:space="preserve">Se cuenta con una persona con funciones de archivo
se cuenta con una bodega para el almacenamiento de los documentos en el archivo central 
se cuenta con un repositorio digital de documentos </t>
  </si>
  <si>
    <t>SECRETARIA GENERAL</t>
  </si>
  <si>
    <t>Ejecución de  actividades de aspiración y limpieza diaria de las unidades documentales y inventariado  del archivo documental ubicado en el archivo central.</t>
  </si>
  <si>
    <t>Realizar contratos de apoyo de  personal archivistico</t>
  </si>
  <si>
    <t>2023-06-30
2023-12-30</t>
  </si>
  <si>
    <t>SEMESTRAL</t>
  </si>
  <si>
    <t>01/01//2023</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</si>
  <si>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</si>
  <si>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</si>
  <si>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</si>
  <si>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</si>
  <si>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Avance PA</t>
  </si>
  <si>
    <t>Posibilidad de daño reputacional por indisponibilidad, Pérdida y Deterioro de los documentos ubicados en el archivo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</si>
</sst>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14"/>
      <color theme="0"/>
      <name val="Arial Narrow"/>
      <family val="2"/>
    </font>
    <font>
      <sz val="11"/>
      <color theme="0"/>
      <name val="Arial Narrow"/>
      <family val="2"/>
    </font>
    <font>
      <b/>
      <sz val="9"/>
      <color theme="0"/>
      <name val="Arial Narrow"/>
      <family val="2"/>
    </font>
    <font>
      <b/>
      <sz val="10"/>
      <name val="Arial"/>
      <family val="2"/>
    </font>
    <font>
      <b/>
      <sz val="12"/>
      <name val="Arial"/>
      <family val="2"/>
    </font>
    <font>
      <sz val="11"/>
      <name val="Arial"/>
      <family val="2"/>
    </font>
    <font>
      <b/>
      <sz val="14"/>
      <color theme="1"/>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2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4" borderId="42" xfId="0" applyFont="1" applyFill="1" applyBorder="1" applyAlignment="1">
      <alignment horizontal="center" vertical="center" wrapText="1" readingOrder="1"/>
    </xf>
    <xf numFmtId="0" fontId="37" fillId="14"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2"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59" fillId="3" borderId="0" xfId="0" applyFont="1" applyFill="1"/>
    <xf numFmtId="0" fontId="59" fillId="0" borderId="0" xfId="0" applyFont="1"/>
    <xf numFmtId="14" fontId="1" fillId="0" borderId="2"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xf>
    <xf numFmtId="0" fontId="54" fillId="3" borderId="61" xfId="2" applyFont="1" applyFill="1" applyBorder="1" applyAlignment="1">
      <alignment horizontal="justify" vertical="center" wrapText="1"/>
    </xf>
    <xf numFmtId="0" fontId="54" fillId="3" borderId="62" xfId="2" applyFont="1" applyFill="1" applyBorder="1" applyAlignment="1">
      <alignment horizontal="justify" vertical="center" wrapText="1"/>
    </xf>
    <xf numFmtId="0" fontId="53" fillId="3" borderId="68" xfId="0" applyFont="1" applyFill="1" applyBorder="1" applyAlignment="1">
      <alignment horizontal="left" vertical="center" wrapText="1"/>
    </xf>
    <xf numFmtId="0" fontId="53" fillId="3" borderId="69" xfId="0" applyFont="1" applyFill="1" applyBorder="1" applyAlignment="1">
      <alignment horizontal="left" vertical="center" wrapText="1"/>
    </xf>
    <xf numFmtId="0" fontId="53" fillId="3" borderId="55" xfId="3" applyFont="1" applyFill="1" applyBorder="1" applyAlignment="1">
      <alignment horizontal="left" vertical="top" wrapText="1" readingOrder="1"/>
    </xf>
    <xf numFmtId="0" fontId="53" fillId="3" borderId="56" xfId="3" applyFont="1" applyFill="1" applyBorder="1" applyAlignment="1">
      <alignment horizontal="left" vertical="top" wrapText="1" readingOrder="1"/>
    </xf>
    <xf numFmtId="0" fontId="54" fillId="3" borderId="57" xfId="2" applyFont="1" applyFill="1" applyBorder="1" applyAlignment="1">
      <alignment horizontal="justify" vertical="center" wrapText="1"/>
    </xf>
    <xf numFmtId="0" fontId="54" fillId="3" borderId="58"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3" fillId="3" borderId="70" xfId="0" applyFont="1" applyFill="1" applyBorder="1" applyAlignment="1">
      <alignment horizontal="left" vertical="center" wrapText="1"/>
    </xf>
    <xf numFmtId="0" fontId="53" fillId="3" borderId="71" xfId="0" applyFont="1" applyFill="1" applyBorder="1" applyAlignment="1">
      <alignment horizontal="left" vertical="center" wrapText="1"/>
    </xf>
    <xf numFmtId="0" fontId="54" fillId="3" borderId="63" xfId="0" applyFont="1" applyFill="1" applyBorder="1" applyAlignment="1">
      <alignment horizontal="justify" vertical="center" wrapText="1"/>
    </xf>
    <xf numFmtId="0" fontId="54" fillId="3" borderId="64" xfId="0" applyFont="1" applyFill="1" applyBorder="1" applyAlignment="1">
      <alignment horizontal="justify" vertical="center" wrapText="1"/>
    </xf>
    <xf numFmtId="0" fontId="58" fillId="7" borderId="45" xfId="2" applyFont="1" applyFill="1" applyBorder="1" applyAlignment="1">
      <alignment horizontal="center" vertical="center" wrapText="1"/>
    </xf>
    <xf numFmtId="0" fontId="58" fillId="7" borderId="46" xfId="2" applyFont="1" applyFill="1" applyBorder="1" applyAlignment="1">
      <alignment horizontal="center" vertical="center" wrapText="1"/>
    </xf>
    <xf numFmtId="0" fontId="58" fillId="7"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0" fillId="3" borderId="48" xfId="2" quotePrefix="1" applyFont="1" applyFill="1" applyBorder="1" applyAlignment="1">
      <alignment horizontal="left" vertical="top" wrapText="1"/>
    </xf>
    <xf numFmtId="0" fontId="51" fillId="3" borderId="49" xfId="2" quotePrefix="1" applyFont="1" applyFill="1" applyBorder="1" applyAlignment="1">
      <alignment horizontal="left" vertical="top" wrapText="1"/>
    </xf>
    <xf numFmtId="0" fontId="51"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60" fillId="7" borderId="51" xfId="3" applyFont="1" applyFill="1" applyBorder="1" applyAlignment="1">
      <alignment horizontal="center" vertical="center" wrapText="1"/>
    </xf>
    <xf numFmtId="0" fontId="60" fillId="7" borderId="52" xfId="3" applyFont="1" applyFill="1" applyBorder="1" applyAlignment="1">
      <alignment horizontal="center" vertical="center" wrapText="1"/>
    </xf>
    <xf numFmtId="0" fontId="60" fillId="7" borderId="53" xfId="2" applyFont="1" applyFill="1" applyBorder="1" applyAlignment="1">
      <alignment horizontal="center" vertical="center"/>
    </xf>
    <xf numFmtId="0" fontId="60" fillId="7"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61" fillId="0" borderId="30"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25" fillId="2" borderId="30" xfId="0" applyFont="1" applyFill="1" applyBorder="1" applyAlignment="1">
      <alignment horizontal="left" vertical="center"/>
    </xf>
    <xf numFmtId="0" fontId="62" fillId="3" borderId="72" xfId="0" applyFont="1" applyFill="1" applyBorder="1" applyAlignment="1">
      <alignment horizontal="center" vertical="center" wrapText="1"/>
    </xf>
    <xf numFmtId="0" fontId="62" fillId="3" borderId="73" xfId="0" applyFont="1" applyFill="1" applyBorder="1" applyAlignment="1">
      <alignment horizontal="center" vertical="center" wrapText="1"/>
    </xf>
    <xf numFmtId="0" fontId="62" fillId="3" borderId="74" xfId="0" applyFont="1" applyFill="1" applyBorder="1" applyAlignment="1">
      <alignment horizontal="center" vertical="center" wrapText="1"/>
    </xf>
    <xf numFmtId="0" fontId="61" fillId="3" borderId="72" xfId="0" applyFont="1" applyFill="1" applyBorder="1" applyAlignment="1">
      <alignment horizontal="left" vertical="center"/>
    </xf>
    <xf numFmtId="0" fontId="61" fillId="3" borderId="74" xfId="0" applyFont="1" applyFill="1" applyBorder="1" applyAlignment="1">
      <alignment horizontal="left" vertical="center"/>
    </xf>
    <xf numFmtId="0" fontId="63" fillId="3" borderId="72" xfId="0" applyFont="1" applyFill="1" applyBorder="1" applyAlignment="1">
      <alignment horizontal="center" vertical="center"/>
    </xf>
    <xf numFmtId="0" fontId="63" fillId="3" borderId="73" xfId="0" applyFont="1" applyFill="1" applyBorder="1" applyAlignment="1">
      <alignment horizontal="center" vertical="center"/>
    </xf>
    <xf numFmtId="0" fontId="63" fillId="3" borderId="74" xfId="0" applyFont="1" applyFill="1" applyBorder="1" applyAlignment="1">
      <alignment horizontal="center" vertical="center"/>
    </xf>
    <xf numFmtId="0" fontId="57" fillId="0" borderId="30" xfId="0" applyFont="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8" fillId="0" borderId="30" xfId="0" applyFont="1" applyBorder="1" applyAlignment="1" applyProtection="1">
      <alignment horizontal="left" vertical="center" wrapText="1"/>
      <protection locked="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4" fillId="2" borderId="4" xfId="0" applyFont="1" applyFill="1" applyBorder="1" applyAlignment="1">
      <alignment horizontal="center" vertical="center" textRotation="90"/>
    </xf>
    <xf numFmtId="0" fontId="64"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5" fillId="0" borderId="0" xfId="0" applyFont="1" applyAlignment="1">
      <alignment horizontal="center" vertical="center"/>
    </xf>
    <xf numFmtId="0" fontId="45" fillId="0" borderId="0" xfId="0" applyFont="1" applyAlignment="1">
      <alignment horizontal="center" vertical="center"/>
    </xf>
    <xf numFmtId="0" fontId="40" fillId="14" borderId="32" xfId="0" applyFont="1" applyFill="1" applyBorder="1" applyAlignment="1">
      <alignment horizontal="center" vertical="center" wrapText="1" readingOrder="1"/>
    </xf>
    <xf numFmtId="0" fontId="40" fillId="14" borderId="33" xfId="0" applyFont="1" applyFill="1" applyBorder="1" applyAlignment="1">
      <alignment horizontal="center" vertical="center" wrapText="1" readingOrder="1"/>
    </xf>
    <xf numFmtId="0" fontId="40" fillId="14"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4" borderId="41" xfId="0" applyFont="1" applyFill="1" applyBorder="1" applyAlignment="1">
      <alignment horizontal="center" vertical="center" wrapText="1" readingOrder="1"/>
    </xf>
    <xf numFmtId="0" fontId="37" fillId="14"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3</xdr:col>
      <xdr:colOff>1083251</xdr:colOff>
      <xdr:row>1</xdr:row>
      <xdr:rowOff>1183641</xdr:rowOff>
    </xdr:to>
    <xdr:pic>
      <xdr:nvPicPr>
        <xdr:cNvPr id="2" name="Imagen 1" descr="LOGO NUEVO">
          <a:extLst>
            <a:ext uri="{FF2B5EF4-FFF2-40B4-BE49-F238E27FC236}">
              <a16:creationId xmlns:a16="http://schemas.microsoft.com/office/drawing/2014/main" id="{81FB5D88-136A-4631-969D-0A2C50F4DB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6" zoomScale="110" zoomScaleNormal="110" workbookViewId="0">
      <selection activeCell="C12" sqref="C12:F12"/>
    </sheetView>
  </sheetViews>
  <sheetFormatPr baseColWidth="10" defaultColWidth="11.44140625" defaultRowHeight="14.4" x14ac:dyDescent="0.3"/>
  <cols>
    <col min="1" max="1" width="2.88671875" style="80" customWidth="1"/>
    <col min="2" max="3" width="24.6640625" style="80" customWidth="1"/>
    <col min="4" max="4" width="16" style="80" customWidth="1"/>
    <col min="5" max="5" width="24.6640625" style="80" customWidth="1"/>
    <col min="6" max="6" width="27.6640625" style="80" customWidth="1"/>
    <col min="7" max="8" width="24.6640625" style="80" customWidth="1"/>
    <col min="9" max="16384" width="11.44140625" style="80"/>
  </cols>
  <sheetData>
    <row r="1" spans="2:8" ht="15" thickBot="1" x14ac:dyDescent="0.35"/>
    <row r="2" spans="2:8" ht="18" x14ac:dyDescent="0.3">
      <c r="B2" s="170" t="s">
        <v>164</v>
      </c>
      <c r="C2" s="171"/>
      <c r="D2" s="171"/>
      <c r="E2" s="171"/>
      <c r="F2" s="171"/>
      <c r="G2" s="171"/>
      <c r="H2" s="172"/>
    </row>
    <row r="3" spans="2:8" x14ac:dyDescent="0.3">
      <c r="B3" s="81"/>
      <c r="C3" s="82"/>
      <c r="D3" s="82"/>
      <c r="E3" s="82"/>
      <c r="F3" s="82"/>
      <c r="G3" s="82"/>
      <c r="H3" s="83"/>
    </row>
    <row r="4" spans="2:8" ht="63" customHeight="1" x14ac:dyDescent="0.3">
      <c r="B4" s="173" t="s">
        <v>207</v>
      </c>
      <c r="C4" s="174"/>
      <c r="D4" s="174"/>
      <c r="E4" s="174"/>
      <c r="F4" s="174"/>
      <c r="G4" s="174"/>
      <c r="H4" s="175"/>
    </row>
    <row r="5" spans="2:8" ht="63" customHeight="1" x14ac:dyDescent="0.3">
      <c r="B5" s="176"/>
      <c r="C5" s="177"/>
      <c r="D5" s="177"/>
      <c r="E5" s="177"/>
      <c r="F5" s="177"/>
      <c r="G5" s="177"/>
      <c r="H5" s="178"/>
    </row>
    <row r="6" spans="2:8" x14ac:dyDescent="0.3">
      <c r="B6" s="179" t="s">
        <v>162</v>
      </c>
      <c r="C6" s="180"/>
      <c r="D6" s="180"/>
      <c r="E6" s="180"/>
      <c r="F6" s="180"/>
      <c r="G6" s="180"/>
      <c r="H6" s="181"/>
    </row>
    <row r="7" spans="2:8" ht="95.25" customHeight="1" x14ac:dyDescent="0.3">
      <c r="B7" s="189" t="s">
        <v>167</v>
      </c>
      <c r="C7" s="190"/>
      <c r="D7" s="190"/>
      <c r="E7" s="190"/>
      <c r="F7" s="190"/>
      <c r="G7" s="190"/>
      <c r="H7" s="191"/>
    </row>
    <row r="8" spans="2:8" x14ac:dyDescent="0.3">
      <c r="B8" s="117"/>
      <c r="C8" s="118"/>
      <c r="D8" s="118"/>
      <c r="E8" s="118"/>
      <c r="F8" s="118"/>
      <c r="G8" s="118"/>
      <c r="H8" s="119"/>
    </row>
    <row r="9" spans="2:8" ht="16.5" customHeight="1" x14ac:dyDescent="0.3">
      <c r="B9" s="182" t="s">
        <v>200</v>
      </c>
      <c r="C9" s="183"/>
      <c r="D9" s="183"/>
      <c r="E9" s="183"/>
      <c r="F9" s="183"/>
      <c r="G9" s="183"/>
      <c r="H9" s="184"/>
    </row>
    <row r="10" spans="2:8" ht="44.25" customHeight="1" x14ac:dyDescent="0.3">
      <c r="B10" s="182"/>
      <c r="C10" s="183"/>
      <c r="D10" s="183"/>
      <c r="E10" s="183"/>
      <c r="F10" s="183"/>
      <c r="G10" s="183"/>
      <c r="H10" s="184"/>
    </row>
    <row r="11" spans="2:8" ht="15" thickBot="1" x14ac:dyDescent="0.35">
      <c r="B11" s="106"/>
      <c r="C11" s="109"/>
      <c r="D11" s="114"/>
      <c r="E11" s="115"/>
      <c r="F11" s="115"/>
      <c r="G11" s="116"/>
      <c r="H11" s="110"/>
    </row>
    <row r="12" spans="2:8" ht="15" thickTop="1" x14ac:dyDescent="0.3">
      <c r="B12" s="106"/>
      <c r="C12" s="185" t="s">
        <v>163</v>
      </c>
      <c r="D12" s="186"/>
      <c r="E12" s="187" t="s">
        <v>201</v>
      </c>
      <c r="F12" s="188"/>
      <c r="G12" s="109"/>
      <c r="H12" s="110"/>
    </row>
    <row r="13" spans="2:8" ht="35.25" customHeight="1" x14ac:dyDescent="0.3">
      <c r="B13" s="106"/>
      <c r="C13" s="157" t="s">
        <v>194</v>
      </c>
      <c r="D13" s="158"/>
      <c r="E13" s="159" t="s">
        <v>199</v>
      </c>
      <c r="F13" s="160"/>
      <c r="G13" s="109"/>
      <c r="H13" s="110"/>
    </row>
    <row r="14" spans="2:8" ht="17.25" customHeight="1" x14ac:dyDescent="0.3">
      <c r="B14" s="106"/>
      <c r="C14" s="157" t="s">
        <v>195</v>
      </c>
      <c r="D14" s="158"/>
      <c r="E14" s="159" t="s">
        <v>197</v>
      </c>
      <c r="F14" s="160"/>
      <c r="G14" s="109"/>
      <c r="H14" s="110"/>
    </row>
    <row r="15" spans="2:8" ht="19.5" customHeight="1" x14ac:dyDescent="0.3">
      <c r="B15" s="106"/>
      <c r="C15" s="157" t="s">
        <v>196</v>
      </c>
      <c r="D15" s="158"/>
      <c r="E15" s="159" t="s">
        <v>198</v>
      </c>
      <c r="F15" s="160"/>
      <c r="G15" s="109"/>
      <c r="H15" s="110"/>
    </row>
    <row r="16" spans="2:8" ht="69.75" customHeight="1" x14ac:dyDescent="0.3">
      <c r="B16" s="106"/>
      <c r="C16" s="157" t="s">
        <v>165</v>
      </c>
      <c r="D16" s="158"/>
      <c r="E16" s="159" t="s">
        <v>166</v>
      </c>
      <c r="F16" s="160"/>
      <c r="G16" s="109"/>
      <c r="H16" s="110"/>
    </row>
    <row r="17" spans="2:8" ht="34.5" customHeight="1" x14ac:dyDescent="0.3">
      <c r="B17" s="106"/>
      <c r="C17" s="161" t="s">
        <v>2</v>
      </c>
      <c r="D17" s="162"/>
      <c r="E17" s="153" t="s">
        <v>208</v>
      </c>
      <c r="F17" s="154"/>
      <c r="G17" s="109"/>
      <c r="H17" s="110"/>
    </row>
    <row r="18" spans="2:8" ht="27.75" customHeight="1" x14ac:dyDescent="0.3">
      <c r="B18" s="106"/>
      <c r="C18" s="161" t="s">
        <v>3</v>
      </c>
      <c r="D18" s="162"/>
      <c r="E18" s="153" t="s">
        <v>209</v>
      </c>
      <c r="F18" s="154"/>
      <c r="G18" s="109"/>
      <c r="H18" s="110"/>
    </row>
    <row r="19" spans="2:8" ht="28.5" customHeight="1" x14ac:dyDescent="0.3">
      <c r="B19" s="106"/>
      <c r="C19" s="161" t="s">
        <v>41</v>
      </c>
      <c r="D19" s="162"/>
      <c r="E19" s="153" t="s">
        <v>210</v>
      </c>
      <c r="F19" s="154"/>
      <c r="G19" s="109"/>
      <c r="H19" s="110"/>
    </row>
    <row r="20" spans="2:8" ht="72.75" customHeight="1" x14ac:dyDescent="0.3">
      <c r="B20" s="106"/>
      <c r="C20" s="161" t="s">
        <v>1</v>
      </c>
      <c r="D20" s="162"/>
      <c r="E20" s="153" t="s">
        <v>211</v>
      </c>
      <c r="F20" s="154"/>
      <c r="G20" s="109"/>
      <c r="H20" s="110"/>
    </row>
    <row r="21" spans="2:8" ht="64.5" customHeight="1" x14ac:dyDescent="0.3">
      <c r="B21" s="106"/>
      <c r="C21" s="161" t="s">
        <v>49</v>
      </c>
      <c r="D21" s="162"/>
      <c r="E21" s="153" t="s">
        <v>169</v>
      </c>
      <c r="F21" s="154"/>
      <c r="G21" s="109"/>
      <c r="H21" s="110"/>
    </row>
    <row r="22" spans="2:8" ht="71.25" customHeight="1" x14ac:dyDescent="0.3">
      <c r="B22" s="106"/>
      <c r="C22" s="161" t="s">
        <v>168</v>
      </c>
      <c r="D22" s="162"/>
      <c r="E22" s="153" t="s">
        <v>170</v>
      </c>
      <c r="F22" s="154"/>
      <c r="G22" s="109"/>
      <c r="H22" s="110"/>
    </row>
    <row r="23" spans="2:8" ht="55.5" customHeight="1" x14ac:dyDescent="0.3">
      <c r="B23" s="106"/>
      <c r="C23" s="155" t="s">
        <v>171</v>
      </c>
      <c r="D23" s="156"/>
      <c r="E23" s="153" t="s">
        <v>172</v>
      </c>
      <c r="F23" s="154"/>
      <c r="G23" s="109"/>
      <c r="H23" s="110"/>
    </row>
    <row r="24" spans="2:8" ht="42" customHeight="1" x14ac:dyDescent="0.3">
      <c r="B24" s="106"/>
      <c r="C24" s="155" t="s">
        <v>47</v>
      </c>
      <c r="D24" s="156"/>
      <c r="E24" s="153" t="s">
        <v>173</v>
      </c>
      <c r="F24" s="154"/>
      <c r="G24" s="109"/>
      <c r="H24" s="110"/>
    </row>
    <row r="25" spans="2:8" ht="59.25" customHeight="1" x14ac:dyDescent="0.3">
      <c r="B25" s="106"/>
      <c r="C25" s="155" t="s">
        <v>161</v>
      </c>
      <c r="D25" s="156"/>
      <c r="E25" s="153" t="s">
        <v>174</v>
      </c>
      <c r="F25" s="154"/>
      <c r="G25" s="109"/>
      <c r="H25" s="110"/>
    </row>
    <row r="26" spans="2:8" ht="23.25" customHeight="1" x14ac:dyDescent="0.3">
      <c r="B26" s="106"/>
      <c r="C26" s="155" t="s">
        <v>12</v>
      </c>
      <c r="D26" s="156"/>
      <c r="E26" s="153" t="s">
        <v>175</v>
      </c>
      <c r="F26" s="154"/>
      <c r="G26" s="109"/>
      <c r="H26" s="110"/>
    </row>
    <row r="27" spans="2:8" ht="30.75" customHeight="1" x14ac:dyDescent="0.3">
      <c r="B27" s="106"/>
      <c r="C27" s="155" t="s">
        <v>179</v>
      </c>
      <c r="D27" s="156"/>
      <c r="E27" s="153" t="s">
        <v>176</v>
      </c>
      <c r="F27" s="154"/>
      <c r="G27" s="109"/>
      <c r="H27" s="110"/>
    </row>
    <row r="28" spans="2:8" ht="35.25" customHeight="1" x14ac:dyDescent="0.3">
      <c r="B28" s="106"/>
      <c r="C28" s="155" t="s">
        <v>180</v>
      </c>
      <c r="D28" s="156"/>
      <c r="E28" s="153" t="s">
        <v>177</v>
      </c>
      <c r="F28" s="154"/>
      <c r="G28" s="109"/>
      <c r="H28" s="110"/>
    </row>
    <row r="29" spans="2:8" ht="33" customHeight="1" x14ac:dyDescent="0.3">
      <c r="B29" s="106"/>
      <c r="C29" s="155" t="s">
        <v>180</v>
      </c>
      <c r="D29" s="156"/>
      <c r="E29" s="153" t="s">
        <v>177</v>
      </c>
      <c r="F29" s="154"/>
      <c r="G29" s="109"/>
      <c r="H29" s="110"/>
    </row>
    <row r="30" spans="2:8" ht="30" customHeight="1" x14ac:dyDescent="0.3">
      <c r="B30" s="106"/>
      <c r="C30" s="155" t="s">
        <v>181</v>
      </c>
      <c r="D30" s="156"/>
      <c r="E30" s="153" t="s">
        <v>178</v>
      </c>
      <c r="F30" s="154"/>
      <c r="G30" s="109"/>
      <c r="H30" s="110"/>
    </row>
    <row r="31" spans="2:8" ht="35.25" customHeight="1" x14ac:dyDescent="0.3">
      <c r="B31" s="106"/>
      <c r="C31" s="155" t="s">
        <v>182</v>
      </c>
      <c r="D31" s="156"/>
      <c r="E31" s="153" t="s">
        <v>183</v>
      </c>
      <c r="F31" s="154"/>
      <c r="G31" s="109"/>
      <c r="H31" s="110"/>
    </row>
    <row r="32" spans="2:8" ht="31.5" customHeight="1" x14ac:dyDescent="0.3">
      <c r="B32" s="106"/>
      <c r="C32" s="155" t="s">
        <v>184</v>
      </c>
      <c r="D32" s="156"/>
      <c r="E32" s="153" t="s">
        <v>185</v>
      </c>
      <c r="F32" s="154"/>
      <c r="G32" s="109"/>
      <c r="H32" s="110"/>
    </row>
    <row r="33" spans="2:8" ht="35.25" customHeight="1" x14ac:dyDescent="0.3">
      <c r="B33" s="106"/>
      <c r="C33" s="155" t="s">
        <v>186</v>
      </c>
      <c r="D33" s="156"/>
      <c r="E33" s="153" t="s">
        <v>187</v>
      </c>
      <c r="F33" s="154"/>
      <c r="G33" s="109"/>
      <c r="H33" s="110"/>
    </row>
    <row r="34" spans="2:8" ht="59.25" customHeight="1" x14ac:dyDescent="0.3">
      <c r="B34" s="106"/>
      <c r="C34" s="155" t="s">
        <v>188</v>
      </c>
      <c r="D34" s="156"/>
      <c r="E34" s="153" t="s">
        <v>189</v>
      </c>
      <c r="F34" s="154"/>
      <c r="G34" s="109"/>
      <c r="H34" s="110"/>
    </row>
    <row r="35" spans="2:8" ht="29.25" customHeight="1" x14ac:dyDescent="0.3">
      <c r="B35" s="106"/>
      <c r="C35" s="155" t="s">
        <v>29</v>
      </c>
      <c r="D35" s="156"/>
      <c r="E35" s="153" t="s">
        <v>190</v>
      </c>
      <c r="F35" s="154"/>
      <c r="G35" s="109"/>
      <c r="H35" s="110"/>
    </row>
    <row r="36" spans="2:8" ht="82.5" customHeight="1" x14ac:dyDescent="0.3">
      <c r="B36" s="106"/>
      <c r="C36" s="155" t="s">
        <v>192</v>
      </c>
      <c r="D36" s="156"/>
      <c r="E36" s="153" t="s">
        <v>191</v>
      </c>
      <c r="F36" s="154"/>
      <c r="G36" s="109"/>
      <c r="H36" s="110"/>
    </row>
    <row r="37" spans="2:8" ht="46.5" customHeight="1" x14ac:dyDescent="0.3">
      <c r="B37" s="106"/>
      <c r="C37" s="155" t="s">
        <v>38</v>
      </c>
      <c r="D37" s="156"/>
      <c r="E37" s="153" t="s">
        <v>193</v>
      </c>
      <c r="F37" s="154"/>
      <c r="G37" s="109"/>
      <c r="H37" s="110"/>
    </row>
    <row r="38" spans="2:8" ht="6.75" customHeight="1" thickBot="1" x14ac:dyDescent="0.35">
      <c r="B38" s="106"/>
      <c r="C38" s="166"/>
      <c r="D38" s="167"/>
      <c r="E38" s="168"/>
      <c r="F38" s="169"/>
      <c r="G38" s="109"/>
      <c r="H38" s="110"/>
    </row>
    <row r="39" spans="2:8" ht="15" thickTop="1" x14ac:dyDescent="0.3">
      <c r="B39" s="106"/>
      <c r="C39" s="107"/>
      <c r="D39" s="107"/>
      <c r="E39" s="108"/>
      <c r="F39" s="108"/>
      <c r="G39" s="109"/>
      <c r="H39" s="110"/>
    </row>
    <row r="40" spans="2:8" ht="21" customHeight="1" x14ac:dyDescent="0.3">
      <c r="B40" s="163" t="s">
        <v>202</v>
      </c>
      <c r="C40" s="164"/>
      <c r="D40" s="164"/>
      <c r="E40" s="164"/>
      <c r="F40" s="164"/>
      <c r="G40" s="164"/>
      <c r="H40" s="165"/>
    </row>
    <row r="41" spans="2:8" ht="20.25" customHeight="1" x14ac:dyDescent="0.3">
      <c r="B41" s="163" t="s">
        <v>203</v>
      </c>
      <c r="C41" s="164"/>
      <c r="D41" s="164"/>
      <c r="E41" s="164"/>
      <c r="F41" s="164"/>
      <c r="G41" s="164"/>
      <c r="H41" s="165"/>
    </row>
    <row r="42" spans="2:8" ht="20.25" customHeight="1" x14ac:dyDescent="0.3">
      <c r="B42" s="163" t="s">
        <v>204</v>
      </c>
      <c r="C42" s="164"/>
      <c r="D42" s="164"/>
      <c r="E42" s="164"/>
      <c r="F42" s="164"/>
      <c r="G42" s="164"/>
      <c r="H42" s="165"/>
    </row>
    <row r="43" spans="2:8" ht="20.25" customHeight="1" x14ac:dyDescent="0.3">
      <c r="B43" s="163" t="s">
        <v>205</v>
      </c>
      <c r="C43" s="164"/>
      <c r="D43" s="164"/>
      <c r="E43" s="164"/>
      <c r="F43" s="164"/>
      <c r="G43" s="164"/>
      <c r="H43" s="165"/>
    </row>
    <row r="44" spans="2:8" x14ac:dyDescent="0.3">
      <c r="B44" s="163" t="s">
        <v>206</v>
      </c>
      <c r="C44" s="164"/>
      <c r="D44" s="164"/>
      <c r="E44" s="164"/>
      <c r="F44" s="164"/>
      <c r="G44" s="164"/>
      <c r="H44" s="165"/>
    </row>
    <row r="45" spans="2:8" ht="15" thickBot="1" x14ac:dyDescent="0.35">
      <c r="B45" s="111"/>
      <c r="C45" s="112"/>
      <c r="D45" s="112"/>
      <c r="E45" s="112"/>
      <c r="F45" s="112"/>
      <c r="G45" s="112"/>
      <c r="H45" s="11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2"/>
  <sheetViews>
    <sheetView tabSelected="1" topLeftCell="Q9" zoomScale="55" zoomScaleNormal="55" workbookViewId="0">
      <selection activeCell="AN11" sqref="AN11"/>
    </sheetView>
  </sheetViews>
  <sheetFormatPr baseColWidth="10" defaultColWidth="11.44140625" defaultRowHeight="13.8" x14ac:dyDescent="0.25"/>
  <cols>
    <col min="1" max="1" width="4" style="2" bestFit="1" customWidth="1"/>
    <col min="2" max="2" width="14.109375" style="2" customWidth="1"/>
    <col min="3" max="3" width="39.109375" style="2" customWidth="1"/>
    <col min="4" max="4" width="48.33203125" style="2" customWidth="1"/>
    <col min="5" max="5" width="46.109375" style="1" customWidth="1"/>
    <col min="6" max="6" width="19" style="4" customWidth="1"/>
    <col min="7" max="7" width="17.88671875" style="1" customWidth="1"/>
    <col min="8" max="8" width="16.5546875" style="1" customWidth="1"/>
    <col min="9" max="9" width="6.33203125" style="1" bestFit="1" customWidth="1"/>
    <col min="10" max="10" width="27.33203125" style="1" bestFit="1" customWidth="1"/>
    <col min="11" max="11" width="30.44140625" style="1" hidden="1" customWidth="1"/>
    <col min="12" max="12" width="17.5546875" style="1" customWidth="1"/>
    <col min="13" max="13" width="6.33203125" style="1" bestFit="1" customWidth="1"/>
    <col min="14" max="14" width="16" style="1" customWidth="1"/>
    <col min="15" max="15" width="5.88671875" style="1" customWidth="1"/>
    <col min="16" max="16" width="31" style="1" customWidth="1"/>
    <col min="17" max="17" width="15.109375" style="1" bestFit="1" customWidth="1"/>
    <col min="18" max="18" width="6.88671875" style="1" customWidth="1"/>
    <col min="19" max="19" width="5" style="1" customWidth="1"/>
    <col min="20" max="20" width="5.5546875" style="1" customWidth="1"/>
    <col min="21" max="21" width="7.109375" style="1" customWidth="1"/>
    <col min="22" max="22" width="6.6640625" style="1" customWidth="1"/>
    <col min="23" max="23" width="7.5546875" style="1" customWidth="1"/>
    <col min="24" max="24" width="8.21875" style="1" customWidth="1"/>
    <col min="25" max="25" width="8.6640625" style="1" customWidth="1"/>
    <col min="26" max="26" width="10.44140625" style="1" customWidth="1"/>
    <col min="27" max="27" width="9.33203125" style="1" customWidth="1"/>
    <col min="28" max="28" width="9.109375" style="1" customWidth="1"/>
    <col min="29" max="29" width="8.44140625" style="1" customWidth="1"/>
    <col min="30" max="30" width="7.33203125" style="1" customWidth="1"/>
    <col min="31" max="32" width="23" style="1" customWidth="1"/>
    <col min="33" max="33" width="18.88671875" style="1" customWidth="1"/>
    <col min="34" max="34" width="16.88671875" style="1" customWidth="1"/>
    <col min="35" max="35" width="14.88671875" style="1" customWidth="1"/>
    <col min="36" max="36" width="18.5546875" style="1" customWidth="1"/>
    <col min="37" max="37" width="21" style="1" customWidth="1"/>
    <col min="38" max="16384" width="11.44140625" style="1"/>
  </cols>
  <sheetData>
    <row r="1" spans="1:69" ht="16.5" customHeight="1" x14ac:dyDescent="0.25">
      <c r="A1" s="192"/>
      <c r="B1" s="192"/>
      <c r="C1" s="192"/>
      <c r="D1" s="192"/>
      <c r="E1" s="197" t="s">
        <v>228</v>
      </c>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9"/>
      <c r="AJ1" s="200" t="s">
        <v>229</v>
      </c>
      <c r="AK1" s="201"/>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row>
    <row r="2" spans="1:69" ht="97.95" customHeight="1" x14ac:dyDescent="0.25">
      <c r="A2" s="192"/>
      <c r="B2" s="192"/>
      <c r="C2" s="192"/>
      <c r="D2" s="192"/>
      <c r="E2" s="202" t="s">
        <v>230</v>
      </c>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4"/>
      <c r="AJ2" s="200" t="s">
        <v>231</v>
      </c>
      <c r="AK2" s="201"/>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69" x14ac:dyDescent="0.25">
      <c r="A3" s="25"/>
      <c r="B3" s="26"/>
      <c r="C3" s="25"/>
      <c r="D3" s="25"/>
      <c r="E3" s="6"/>
      <c r="F3" s="24"/>
      <c r="G3" s="6"/>
      <c r="H3" s="6"/>
      <c r="I3" s="6"/>
      <c r="J3" s="6"/>
      <c r="K3" s="6"/>
      <c r="L3" s="6"/>
      <c r="M3" s="6"/>
      <c r="N3" s="6"/>
      <c r="O3" s="6"/>
      <c r="P3" s="6"/>
      <c r="Q3" s="6"/>
      <c r="R3" s="6"/>
      <c r="S3" s="6"/>
      <c r="T3" s="6"/>
      <c r="U3" s="6"/>
      <c r="V3" s="6"/>
      <c r="W3" s="6"/>
      <c r="X3" s="6"/>
      <c r="Y3" s="6"/>
      <c r="Z3" s="6"/>
      <c r="AA3" s="6"/>
      <c r="AB3" s="6"/>
      <c r="AC3" s="6"/>
      <c r="AD3" s="6"/>
      <c r="AE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69" ht="26.25" customHeight="1" x14ac:dyDescent="0.25">
      <c r="A4" s="196" t="s">
        <v>42</v>
      </c>
      <c r="B4" s="196"/>
      <c r="C4" s="205" t="s">
        <v>214</v>
      </c>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69" ht="53.4" customHeight="1" x14ac:dyDescent="0.25">
      <c r="A5" s="196" t="s">
        <v>129</v>
      </c>
      <c r="B5" s="196"/>
      <c r="C5" s="233" t="s">
        <v>218</v>
      </c>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69" ht="49.5" customHeight="1" x14ac:dyDescent="0.25">
      <c r="A6" s="196" t="s">
        <v>43</v>
      </c>
      <c r="B6" s="196"/>
      <c r="C6" s="233" t="s">
        <v>219</v>
      </c>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s="150" customFormat="1" x14ac:dyDescent="0.25">
      <c r="A7" s="193" t="s">
        <v>138</v>
      </c>
      <c r="B7" s="194"/>
      <c r="C7" s="194"/>
      <c r="D7" s="194"/>
      <c r="E7" s="194"/>
      <c r="F7" s="194"/>
      <c r="G7" s="195"/>
      <c r="H7" s="193" t="s">
        <v>139</v>
      </c>
      <c r="I7" s="194"/>
      <c r="J7" s="194"/>
      <c r="K7" s="194"/>
      <c r="L7" s="194"/>
      <c r="M7" s="194"/>
      <c r="N7" s="195"/>
      <c r="O7" s="193" t="s">
        <v>140</v>
      </c>
      <c r="P7" s="194"/>
      <c r="Q7" s="194"/>
      <c r="R7" s="194"/>
      <c r="S7" s="194"/>
      <c r="T7" s="194"/>
      <c r="U7" s="194"/>
      <c r="V7" s="194"/>
      <c r="W7" s="195"/>
      <c r="X7" s="193" t="s">
        <v>141</v>
      </c>
      <c r="Y7" s="194"/>
      <c r="Z7" s="194"/>
      <c r="AA7" s="194"/>
      <c r="AB7" s="194"/>
      <c r="AC7" s="194"/>
      <c r="AD7" s="195"/>
      <c r="AE7" s="193" t="s">
        <v>34</v>
      </c>
      <c r="AF7" s="194"/>
      <c r="AG7" s="194"/>
      <c r="AH7" s="194"/>
      <c r="AI7" s="194"/>
      <c r="AJ7" s="194"/>
      <c r="AK7" s="195"/>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row>
    <row r="8" spans="1:69" ht="16.5" customHeight="1" x14ac:dyDescent="0.25">
      <c r="A8" s="241" t="s">
        <v>0</v>
      </c>
      <c r="B8" s="244" t="s">
        <v>2</v>
      </c>
      <c r="C8" s="238" t="s">
        <v>3</v>
      </c>
      <c r="D8" s="238" t="s">
        <v>41</v>
      </c>
      <c r="E8" s="243" t="s">
        <v>1</v>
      </c>
      <c r="F8" s="239" t="s">
        <v>49</v>
      </c>
      <c r="G8" s="238" t="s">
        <v>134</v>
      </c>
      <c r="H8" s="240" t="s">
        <v>33</v>
      </c>
      <c r="I8" s="252" t="s">
        <v>5</v>
      </c>
      <c r="J8" s="239" t="s">
        <v>86</v>
      </c>
      <c r="K8" s="239" t="s">
        <v>91</v>
      </c>
      <c r="L8" s="251" t="s">
        <v>44</v>
      </c>
      <c r="M8" s="252" t="s">
        <v>5</v>
      </c>
      <c r="N8" s="238" t="s">
        <v>47</v>
      </c>
      <c r="O8" s="234" t="s">
        <v>11</v>
      </c>
      <c r="P8" s="237" t="s">
        <v>161</v>
      </c>
      <c r="Q8" s="239" t="s">
        <v>12</v>
      </c>
      <c r="R8" s="237" t="s">
        <v>8</v>
      </c>
      <c r="S8" s="237"/>
      <c r="T8" s="237"/>
      <c r="U8" s="237"/>
      <c r="V8" s="237"/>
      <c r="W8" s="237"/>
      <c r="X8" s="236" t="s">
        <v>137</v>
      </c>
      <c r="Y8" s="236" t="s">
        <v>45</v>
      </c>
      <c r="Z8" s="236" t="s">
        <v>5</v>
      </c>
      <c r="AA8" s="236" t="s">
        <v>46</v>
      </c>
      <c r="AB8" s="236" t="s">
        <v>5</v>
      </c>
      <c r="AC8" s="236" t="s">
        <v>48</v>
      </c>
      <c r="AD8" s="234" t="s">
        <v>29</v>
      </c>
      <c r="AE8" s="237" t="s">
        <v>34</v>
      </c>
      <c r="AF8" s="237" t="s">
        <v>217</v>
      </c>
      <c r="AG8" s="237" t="s">
        <v>35</v>
      </c>
      <c r="AH8" s="237" t="s">
        <v>36</v>
      </c>
      <c r="AI8" s="237" t="s">
        <v>37</v>
      </c>
      <c r="AJ8" s="237" t="s">
        <v>232</v>
      </c>
      <c r="AK8" s="237" t="s">
        <v>38</v>
      </c>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3" customFormat="1" ht="94.5" customHeight="1" x14ac:dyDescent="0.3">
      <c r="A9" s="242"/>
      <c r="B9" s="244"/>
      <c r="C9" s="237"/>
      <c r="D9" s="237"/>
      <c r="E9" s="244"/>
      <c r="F9" s="238"/>
      <c r="G9" s="237"/>
      <c r="H9" s="238"/>
      <c r="I9" s="193"/>
      <c r="J9" s="238"/>
      <c r="K9" s="238"/>
      <c r="L9" s="193"/>
      <c r="M9" s="193"/>
      <c r="N9" s="237"/>
      <c r="O9" s="235"/>
      <c r="P9" s="237"/>
      <c r="Q9" s="238"/>
      <c r="R9" s="152" t="s">
        <v>13</v>
      </c>
      <c r="S9" s="152" t="s">
        <v>17</v>
      </c>
      <c r="T9" s="152" t="s">
        <v>28</v>
      </c>
      <c r="U9" s="152" t="s">
        <v>18</v>
      </c>
      <c r="V9" s="152" t="s">
        <v>21</v>
      </c>
      <c r="W9" s="152" t="s">
        <v>24</v>
      </c>
      <c r="X9" s="236"/>
      <c r="Y9" s="236"/>
      <c r="Z9" s="236"/>
      <c r="AA9" s="236"/>
      <c r="AB9" s="236"/>
      <c r="AC9" s="236"/>
      <c r="AD9" s="235"/>
      <c r="AE9" s="237"/>
      <c r="AF9" s="237"/>
      <c r="AG9" s="237"/>
      <c r="AH9" s="237"/>
      <c r="AI9" s="237"/>
      <c r="AJ9" s="237"/>
      <c r="AK9" s="237"/>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row>
    <row r="10" spans="1:69" s="2" customFormat="1" ht="244.2" customHeight="1" x14ac:dyDescent="0.3">
      <c r="A10" s="245">
        <v>1</v>
      </c>
      <c r="B10" s="265" t="s">
        <v>131</v>
      </c>
      <c r="C10" s="265" t="s">
        <v>220</v>
      </c>
      <c r="D10" s="265" t="s">
        <v>215</v>
      </c>
      <c r="E10" s="248" t="s">
        <v>233</v>
      </c>
      <c r="F10" s="265" t="s">
        <v>122</v>
      </c>
      <c r="G10" s="268">
        <v>4</v>
      </c>
      <c r="H10" s="262" t="str">
        <f>IF(G10&lt;=0,"",IF(G10&lt;=2,"Muy Baja",IF(G10&lt;=24,"Baja",IF(G10&lt;=500,"Media",IF(G10&lt;=5000,"Alta","Muy Alta")))))</f>
        <v>Baja</v>
      </c>
      <c r="I10" s="256">
        <f>IF(H10="","",IF(H10="Muy Baja",0.2,IF(H10="Baja",0.4,IF(H10="Media",0.6,IF(H10="Alta",0.8,IF(H10="Muy Alta",1,))))))</f>
        <v>0.4</v>
      </c>
      <c r="J10" s="259" t="s">
        <v>153</v>
      </c>
      <c r="K10" s="256"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62" t="str">
        <f>IF(OR(K10='Tabla Impacto'!$C$11,K10='Tabla Impacto'!$D$11),"Leve",IF(OR(K10='Tabla Impacto'!$C$12,K10='Tabla Impacto'!$D$12),"Menor",IF(OR(K10='Tabla Impacto'!$C$13,K10='Tabla Impacto'!$D$13),"Moderado",IF(OR(K10='Tabla Impacto'!$C$14,K10='Tabla Impacto'!$D$14),"Mayor",IF(OR(K10='Tabla Impacto'!$C$15,K10='Tabla Impacto'!$D$15),"Catastrófico","")))))</f>
        <v>Moderado</v>
      </c>
      <c r="M10" s="256">
        <f>IF(L10="","",IF(L10="Leve",0.2,IF(L10="Menor",0.4,IF(L10="Moderado",0.6,IF(L10="Mayor",0.8,IF(L10="Catastrófico",1,))))))</f>
        <v>0.6</v>
      </c>
      <c r="N10" s="253"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5">
        <v>1</v>
      </c>
      <c r="P10" s="148" t="s">
        <v>221</v>
      </c>
      <c r="Q10" s="136" t="str">
        <f>IF(OR(R10="Preventivo",R10="Detectivo"),"Probabilidad",IF(R10="Correctivo","Impacto",""))</f>
        <v>Probabilidad</v>
      </c>
      <c r="R10" s="138" t="s">
        <v>15</v>
      </c>
      <c r="S10" s="138" t="s">
        <v>10</v>
      </c>
      <c r="T10" s="139" t="str">
        <f>IF(AND(R10="Preventivo",S10="Automático"),"50%",IF(AND(R10="Preventivo",S10="Manual"),"40%",IF(AND(R10="Detectivo",S10="Automático"),"40%",IF(AND(R10="Detectivo",S10="Manual"),"30%",IF(AND(R10="Correctivo",S10="Automático"),"35%",IF(AND(R10="Correctivo",S10="Manual"),"25%",""))))))</f>
        <v>40%</v>
      </c>
      <c r="U10" s="138" t="s">
        <v>19</v>
      </c>
      <c r="V10" s="138" t="s">
        <v>22</v>
      </c>
      <c r="W10" s="138" t="s">
        <v>118</v>
      </c>
      <c r="X10" s="140">
        <f>IFERROR(IF(Q10="Probabilidad",(I10-(+I10*T10)),IF(Q10="Impacto",I10,"")),"")</f>
        <v>0.24</v>
      </c>
      <c r="Y10" s="141" t="str">
        <f>IFERROR(IF(X10="","",IF(X10&lt;=0.2,"Muy Baja",IF(X10&lt;=0.4,"Baja",IF(X10&lt;=0.6,"Media",IF(X10&lt;=0.8,"Alta","Muy Alta"))))),"")</f>
        <v>Baja</v>
      </c>
      <c r="Z10" s="142">
        <f>+X10</f>
        <v>0.24</v>
      </c>
      <c r="AA10" s="141" t="str">
        <f>IFERROR(IF(AB10="","",IF(AB10&lt;=0.2,"Leve",IF(AB10&lt;=0.4,"Menor",IF(AB10&lt;=0.6,"Moderado",IF(AB10&lt;=0.8,"Mayor","Catastrófico"))))),"")</f>
        <v>Moderado</v>
      </c>
      <c r="AB10" s="142">
        <f>IFERROR(IF(Q10="Impacto",(M10-(+M10*T10)),IF(Q10="Probabilidad",M10,"")),"")</f>
        <v>0.6</v>
      </c>
      <c r="AC10" s="14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44" t="s">
        <v>136</v>
      </c>
      <c r="AE10" s="145" t="s">
        <v>216</v>
      </c>
      <c r="AF10" s="145" t="s">
        <v>226</v>
      </c>
      <c r="AG10" s="145" t="s">
        <v>222</v>
      </c>
      <c r="AH10" s="146" t="s">
        <v>227</v>
      </c>
      <c r="AI10" s="146">
        <v>45199</v>
      </c>
      <c r="AJ10" s="145"/>
      <c r="AK10" s="147" t="s">
        <v>40</v>
      </c>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151.5" customHeight="1" x14ac:dyDescent="0.25">
      <c r="A11" s="246"/>
      <c r="B11" s="266"/>
      <c r="C11" s="266"/>
      <c r="D11" s="266"/>
      <c r="E11" s="249"/>
      <c r="F11" s="266"/>
      <c r="G11" s="269"/>
      <c r="H11" s="263"/>
      <c r="I11" s="257"/>
      <c r="J11" s="260"/>
      <c r="K11" s="257">
        <f>IF(NOT(ISERROR(MATCH(J11,_xlfn.ANCHORARRAY(E22),0))),I24&amp;"Por favor no seleccionar los criterios de impacto",J11)</f>
        <v>0</v>
      </c>
      <c r="L11" s="263"/>
      <c r="M11" s="257"/>
      <c r="N11" s="254"/>
      <c r="O11" s="5">
        <v>2</v>
      </c>
      <c r="P11" s="135" t="s">
        <v>223</v>
      </c>
      <c r="Q11" s="136" t="str">
        <f>IF(OR(R11="Preventivo",R11="Detectivo"),"Probabilidad",IF(R11="Correctivo","Impacto",""))</f>
        <v>Probabilidad</v>
      </c>
      <c r="R11" s="138" t="s">
        <v>15</v>
      </c>
      <c r="S11" s="138" t="s">
        <v>10</v>
      </c>
      <c r="T11" s="139" t="str">
        <f t="shared" ref="T11:T15" si="0">IF(AND(R11="Preventivo",S11="Automático"),"50%",IF(AND(R11="Preventivo",S11="Manual"),"40%",IF(AND(R11="Detectivo",S11="Automático"),"40%",IF(AND(R11="Detectivo",S11="Manual"),"30%",IF(AND(R11="Correctivo",S11="Automático"),"35%",IF(AND(R11="Correctivo",S11="Manual"),"25%",""))))))</f>
        <v>40%</v>
      </c>
      <c r="U11" s="138" t="s">
        <v>19</v>
      </c>
      <c r="V11" s="138" t="s">
        <v>22</v>
      </c>
      <c r="W11" s="138" t="s">
        <v>118</v>
      </c>
      <c r="X11" s="140">
        <f>IFERROR(IF(AND(Q10="Probabilidad",Q11="Probabilidad"),(Z10-(+Z10*T11)),IF(Q11="Probabilidad",(I10-(+I10*T11)),IF(Q11="Impacto",Z10,""))),"")</f>
        <v>0.14399999999999999</v>
      </c>
      <c r="Y11" s="141" t="str">
        <f t="shared" ref="Y11:Y69" si="1">IFERROR(IF(X11="","",IF(X11&lt;=0.2,"Muy Baja",IF(X11&lt;=0.4,"Baja",IF(X11&lt;=0.6,"Media",IF(X11&lt;=0.8,"Alta","Muy Alta"))))),"")</f>
        <v>Muy Baja</v>
      </c>
      <c r="Z11" s="142">
        <f t="shared" ref="Z11:Z15" si="2">+X11</f>
        <v>0.14399999999999999</v>
      </c>
      <c r="AA11" s="141" t="str">
        <f t="shared" ref="AA11:AA69" si="3">IFERROR(IF(AB11="","",IF(AB11&lt;=0.2,"Leve",IF(AB11&lt;=0.4,"Menor",IF(AB11&lt;=0.6,"Moderado",IF(AB11&lt;=0.8,"Mayor","Catastrófico"))))),"")</f>
        <v>Moderado</v>
      </c>
      <c r="AB11" s="142">
        <f>IFERROR(IF(AND(Q10="Impacto",Q11="Impacto"),(AB10-(+AB10*T11)),IF(Q11="Impacto",(M10-(+M10*T11)),IF(Q11="Probabilidad",AB10,""))),"")</f>
        <v>0.6</v>
      </c>
      <c r="AC11" s="14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44" t="s">
        <v>135</v>
      </c>
      <c r="AE11" s="145" t="s">
        <v>223</v>
      </c>
      <c r="AF11" s="145" t="s">
        <v>226</v>
      </c>
      <c r="AG11" s="145" t="s">
        <v>222</v>
      </c>
      <c r="AH11" s="146" t="s">
        <v>227</v>
      </c>
      <c r="AI11" s="151" t="s">
        <v>225</v>
      </c>
      <c r="AJ11" s="145"/>
      <c r="AK11" s="147" t="s">
        <v>40</v>
      </c>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1:69" ht="151.5" customHeight="1" x14ac:dyDescent="0.25">
      <c r="A12" s="246"/>
      <c r="B12" s="266"/>
      <c r="C12" s="266"/>
      <c r="D12" s="266"/>
      <c r="E12" s="249"/>
      <c r="F12" s="266"/>
      <c r="G12" s="269"/>
      <c r="H12" s="263"/>
      <c r="I12" s="257"/>
      <c r="J12" s="260"/>
      <c r="K12" s="257">
        <f>IF(NOT(ISERROR(MATCH(J12,_xlfn.ANCHORARRAY(E23),0))),I25&amp;"Por favor no seleccionar los criterios de impacto",J12)</f>
        <v>0</v>
      </c>
      <c r="L12" s="263"/>
      <c r="M12" s="257"/>
      <c r="N12" s="254"/>
      <c r="O12" s="5">
        <v>3</v>
      </c>
      <c r="P12" s="137" t="s">
        <v>224</v>
      </c>
      <c r="Q12" s="136" t="str">
        <f>IF(OR(R12="Preventivo",R12="Detectivo"),"Probabilidad",IF(R12="Correctivo","Impacto",""))</f>
        <v>Probabilidad</v>
      </c>
      <c r="R12" s="138" t="s">
        <v>15</v>
      </c>
      <c r="S12" s="138" t="s">
        <v>10</v>
      </c>
      <c r="T12" s="139" t="str">
        <f t="shared" si="0"/>
        <v>40%</v>
      </c>
      <c r="U12" s="138" t="s">
        <v>19</v>
      </c>
      <c r="V12" s="138" t="s">
        <v>22</v>
      </c>
      <c r="W12" s="138" t="s">
        <v>118</v>
      </c>
      <c r="X12" s="140">
        <f>IFERROR(IF(AND(Q11="Probabilidad",Q12="Probabilidad"),(Z11-(+Z11*T12)),IF(AND(Q11="Impacto",Q12="Probabilidad"),(Z10-(+Z10*T12)),IF(Q12="Impacto",Z11,""))),"")</f>
        <v>8.6399999999999991E-2</v>
      </c>
      <c r="Y12" s="141" t="str">
        <f t="shared" si="1"/>
        <v>Muy Baja</v>
      </c>
      <c r="Z12" s="142">
        <f>+X12</f>
        <v>8.6399999999999991E-2</v>
      </c>
      <c r="AA12" s="141" t="str">
        <f t="shared" si="3"/>
        <v>Moderado</v>
      </c>
      <c r="AB12" s="142">
        <f>IFERROR(IF(AND(Q11="Impacto",Q12="Impacto"),(AB11-(+AB11*T12)),IF(AND(Q11="Probabilidad",Q12="Impacto"),(AB10-(+AB10*T12)),IF(Q12="Probabilidad",AB11,""))),"")</f>
        <v>0.6</v>
      </c>
      <c r="AC12" s="143" t="str">
        <f t="shared" si="4"/>
        <v>Moderado</v>
      </c>
      <c r="AD12" s="144" t="s">
        <v>135</v>
      </c>
      <c r="AE12" s="145" t="s">
        <v>224</v>
      </c>
      <c r="AF12" s="145" t="s">
        <v>226</v>
      </c>
      <c r="AG12" s="145" t="s">
        <v>222</v>
      </c>
      <c r="AH12" s="146" t="s">
        <v>227</v>
      </c>
      <c r="AI12" s="146">
        <v>45229</v>
      </c>
      <c r="AJ12" s="145"/>
      <c r="AK12" s="147" t="s">
        <v>40</v>
      </c>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1:69" ht="151.5" hidden="1" customHeight="1" x14ac:dyDescent="0.25">
      <c r="A13" s="246"/>
      <c r="B13" s="266"/>
      <c r="C13" s="266"/>
      <c r="D13" s="266"/>
      <c r="E13" s="249"/>
      <c r="F13" s="266"/>
      <c r="G13" s="269"/>
      <c r="H13" s="263"/>
      <c r="I13" s="257"/>
      <c r="J13" s="260"/>
      <c r="K13" s="257">
        <f>IF(NOT(ISERROR(MATCH(J13,_xlfn.ANCHORARRAY(E24),0))),I26&amp;"Por favor no seleccionar los criterios de impacto",J13)</f>
        <v>0</v>
      </c>
      <c r="L13" s="263"/>
      <c r="M13" s="257"/>
      <c r="N13" s="254"/>
      <c r="O13" s="5">
        <v>4</v>
      </c>
      <c r="P13" s="135"/>
      <c r="Q13" s="136" t="str">
        <f t="shared" ref="Q13:Q15" si="5">IF(OR(R13="Preventivo",R13="Detectivo"),"Probabilidad",IF(R13="Correctivo","Impacto",""))</f>
        <v/>
      </c>
      <c r="R13" s="123"/>
      <c r="S13" s="123"/>
      <c r="T13" s="124" t="str">
        <f t="shared" si="0"/>
        <v/>
      </c>
      <c r="U13" s="123"/>
      <c r="V13" s="123"/>
      <c r="W13" s="123"/>
      <c r="X13" s="125" t="str">
        <f t="shared" ref="X13:X15" si="6">IFERROR(IF(AND(Q12="Probabilidad",Q13="Probabilidad"),(Z12-(+Z12*T13)),IF(AND(Q12="Impacto",Q13="Probabilidad"),(Z11-(+Z11*T13)),IF(Q13="Impacto",Z12,""))),"")</f>
        <v/>
      </c>
      <c r="Y13" s="126" t="str">
        <f t="shared" si="1"/>
        <v/>
      </c>
      <c r="Z13" s="127" t="str">
        <f t="shared" si="2"/>
        <v/>
      </c>
      <c r="AA13" s="126" t="str">
        <f t="shared" si="3"/>
        <v/>
      </c>
      <c r="AB13" s="127" t="str">
        <f t="shared" ref="AB13:AB15" si="7">IFERROR(IF(AND(Q12="Impacto",Q13="Impacto"),(AB12-(+AB12*T13)),IF(AND(Q12="Probabilidad",Q13="Impacto"),(AB11-(+AB11*T13)),IF(Q13="Probabilidad",AB12,""))),"")</f>
        <v/>
      </c>
      <c r="AC13" s="128"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29"/>
      <c r="AE13" s="130"/>
      <c r="AF13" s="130"/>
      <c r="AG13" s="130" t="s">
        <v>212</v>
      </c>
      <c r="AH13" s="132"/>
      <c r="AI13" s="132"/>
      <c r="AJ13" s="130"/>
      <c r="AK13" s="13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51.5" hidden="1" customHeight="1" x14ac:dyDescent="0.25">
      <c r="A14" s="246"/>
      <c r="B14" s="266"/>
      <c r="C14" s="266"/>
      <c r="D14" s="266"/>
      <c r="E14" s="249"/>
      <c r="F14" s="266"/>
      <c r="G14" s="269"/>
      <c r="H14" s="263"/>
      <c r="I14" s="257"/>
      <c r="J14" s="260"/>
      <c r="K14" s="257">
        <f>IF(NOT(ISERROR(MATCH(J14,_xlfn.ANCHORARRAY(E25),0))),I27&amp;"Por favor no seleccionar los criterios de impacto",J14)</f>
        <v>0</v>
      </c>
      <c r="L14" s="263"/>
      <c r="M14" s="257"/>
      <c r="N14" s="254"/>
      <c r="O14" s="5">
        <v>5</v>
      </c>
      <c r="P14" s="135"/>
      <c r="Q14" s="136" t="str">
        <f t="shared" si="5"/>
        <v/>
      </c>
      <c r="R14" s="123"/>
      <c r="S14" s="123"/>
      <c r="T14" s="124" t="str">
        <f t="shared" si="0"/>
        <v/>
      </c>
      <c r="U14" s="123"/>
      <c r="V14" s="123"/>
      <c r="W14" s="123"/>
      <c r="X14" s="125" t="str">
        <f t="shared" si="6"/>
        <v/>
      </c>
      <c r="Y14" s="126" t="str">
        <f t="shared" si="1"/>
        <v/>
      </c>
      <c r="Z14" s="127" t="str">
        <f t="shared" si="2"/>
        <v/>
      </c>
      <c r="AA14" s="126" t="str">
        <f t="shared" si="3"/>
        <v/>
      </c>
      <c r="AB14" s="127" t="str">
        <f t="shared" si="7"/>
        <v/>
      </c>
      <c r="AC14" s="128" t="str">
        <f t="shared" si="4"/>
        <v/>
      </c>
      <c r="AD14" s="129"/>
      <c r="AE14" s="130"/>
      <c r="AF14" s="130"/>
      <c r="AG14" s="130" t="s">
        <v>212</v>
      </c>
      <c r="AH14" s="132"/>
      <c r="AI14" s="132"/>
      <c r="AJ14" s="130"/>
      <c r="AK14" s="13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ht="151.5" hidden="1" customHeight="1" x14ac:dyDescent="0.25">
      <c r="A15" s="247"/>
      <c r="B15" s="267"/>
      <c r="C15" s="267"/>
      <c r="D15" s="267"/>
      <c r="E15" s="250"/>
      <c r="F15" s="267"/>
      <c r="G15" s="270"/>
      <c r="H15" s="264"/>
      <c r="I15" s="258"/>
      <c r="J15" s="261"/>
      <c r="K15" s="258">
        <f>IF(NOT(ISERROR(MATCH(J15,_xlfn.ANCHORARRAY(E26),0))),I28&amp;"Por favor no seleccionar los criterios de impacto",J15)</f>
        <v>0</v>
      </c>
      <c r="L15" s="264"/>
      <c r="M15" s="258"/>
      <c r="N15" s="255"/>
      <c r="O15" s="5">
        <v>6</v>
      </c>
      <c r="P15" s="135"/>
      <c r="Q15" s="136" t="str">
        <f t="shared" si="5"/>
        <v/>
      </c>
      <c r="R15" s="123"/>
      <c r="S15" s="123"/>
      <c r="T15" s="124" t="str">
        <f t="shared" si="0"/>
        <v/>
      </c>
      <c r="U15" s="123"/>
      <c r="V15" s="123"/>
      <c r="W15" s="123"/>
      <c r="X15" s="125" t="str">
        <f t="shared" si="6"/>
        <v/>
      </c>
      <c r="Y15" s="126" t="str">
        <f t="shared" si="1"/>
        <v/>
      </c>
      <c r="Z15" s="127" t="str">
        <f t="shared" si="2"/>
        <v/>
      </c>
      <c r="AA15" s="126" t="str">
        <f t="shared" si="3"/>
        <v/>
      </c>
      <c r="AB15" s="127" t="str">
        <f t="shared" si="7"/>
        <v/>
      </c>
      <c r="AC15" s="128" t="str">
        <f t="shared" si="4"/>
        <v/>
      </c>
      <c r="AD15" s="129"/>
      <c r="AE15" s="130"/>
      <c r="AF15" s="130"/>
      <c r="AG15" s="130" t="s">
        <v>212</v>
      </c>
      <c r="AH15" s="132"/>
      <c r="AI15" s="132"/>
      <c r="AJ15" s="130"/>
      <c r="AK15" s="131"/>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1:69" ht="151.5" hidden="1" customHeight="1" x14ac:dyDescent="0.25">
      <c r="A16" s="215">
        <v>2</v>
      </c>
      <c r="B16" s="218"/>
      <c r="C16" s="218"/>
      <c r="D16" s="218"/>
      <c r="E16" s="221"/>
      <c r="F16" s="218"/>
      <c r="G16" s="224"/>
      <c r="H16" s="227" t="str">
        <f>IF(G16&lt;=0,"",IF(G16&lt;=2,"Muy Baja",IF(G16&lt;=24,"Baja",IF(G16&lt;=500,"Media",IF(G16&lt;=5000,"Alta","Muy Alta")))))</f>
        <v/>
      </c>
      <c r="I16" s="209" t="str">
        <f>IF(H16="","",IF(H16="Muy Baja",0.2,IF(H16="Baja",0.4,IF(H16="Media",0.6,IF(H16="Alta",0.8,IF(H16="Muy Alta",1,))))))</f>
        <v/>
      </c>
      <c r="J16" s="230"/>
      <c r="K16" s="209">
        <f>IF(NOT(ISERROR(MATCH(J16,'Tabla Impacto'!$B$221:$B$223,0))),'Tabla Impacto'!$F$223&amp;"Por favor no seleccionar los criterios de impacto(Afectación Económica o presupuestal y Pérdida Reputacional)",J16)</f>
        <v>0</v>
      </c>
      <c r="L16" s="227" t="str">
        <f>IF(OR(K16='Tabla Impacto'!$C$11,K16='Tabla Impacto'!$D$11),"Leve",IF(OR(K16='Tabla Impacto'!$C$12,K16='Tabla Impacto'!$D$12),"Menor",IF(OR(K16='Tabla Impacto'!$C$13,K16='Tabla Impacto'!$D$13),"Moderado",IF(OR(K16='Tabla Impacto'!$C$14,K16='Tabla Impacto'!$D$14),"Mayor",IF(OR(K16='Tabla Impacto'!$C$15,K16='Tabla Impacto'!$D$15),"Catastrófico","")))))</f>
        <v/>
      </c>
      <c r="M16" s="209" t="str">
        <f>IF(L16="","",IF(L16="Leve",0.2,IF(L16="Menor",0.4,IF(L16="Moderado",0.6,IF(L16="Mayor",0.8,IF(L16="Catastrófico",1,))))))</f>
        <v/>
      </c>
      <c r="N16" s="212"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0">
        <v>1</v>
      </c>
      <c r="P16" s="121"/>
      <c r="Q16" s="122" t="str">
        <f>IF(OR(R16="Preventivo",R16="Detectivo"),"Probabilidad",IF(R16="Correctivo","Impacto",""))</f>
        <v>Probabilidad</v>
      </c>
      <c r="R16" s="123" t="s">
        <v>14</v>
      </c>
      <c r="S16" s="123" t="s">
        <v>9</v>
      </c>
      <c r="T16" s="124" t="str">
        <f>IF(AND(R16="Preventivo",S16="Automático"),"50%",IF(AND(R16="Preventivo",S16="Manual"),"40%",IF(AND(R16="Detectivo",S16="Automático"),"40%",IF(AND(R16="Detectivo",S16="Manual"),"30%",IF(AND(R16="Correctivo",S16="Automático"),"35%",IF(AND(R16="Correctivo",S16="Manual"),"25%",""))))))</f>
        <v>40%</v>
      </c>
      <c r="U16" s="123" t="s">
        <v>19</v>
      </c>
      <c r="V16" s="123" t="s">
        <v>22</v>
      </c>
      <c r="W16" s="123" t="s">
        <v>118</v>
      </c>
      <c r="X16" s="125" t="str">
        <f>IFERROR(IF(Q16="Probabilidad",(I16-(+I16*T16)),IF(Q16="Impacto",I16,"")),"")</f>
        <v/>
      </c>
      <c r="Y16" s="126" t="str">
        <f>IFERROR(IF(X16="","",IF(X16&lt;=0.2,"Muy Baja",IF(X16&lt;=0.4,"Baja",IF(X16&lt;=0.6,"Media",IF(X16&lt;=0.8,"Alta","Muy Alta"))))),"")</f>
        <v/>
      </c>
      <c r="Z16" s="127" t="str">
        <f>+X16</f>
        <v/>
      </c>
      <c r="AA16" s="126" t="str">
        <f>IFERROR(IF(AB16="","",IF(AB16&lt;=0.2,"Leve",IF(AB16&lt;=0.4,"Menor",IF(AB16&lt;=0.6,"Moderado",IF(AB16&lt;=0.8,"Mayor","Catastrófico"))))),"")</f>
        <v/>
      </c>
      <c r="AB16" s="127" t="str">
        <f>IFERROR(IF(Q16="Impacto",(M16-(+M16*T16)),IF(Q16="Probabilidad",M16,"")),"")</f>
        <v/>
      </c>
      <c r="AC16" s="128"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29" t="s">
        <v>135</v>
      </c>
      <c r="AE16" s="130"/>
      <c r="AF16" s="130"/>
      <c r="AG16" s="130"/>
      <c r="AH16" s="132"/>
      <c r="AI16" s="132"/>
      <c r="AJ16" s="130"/>
      <c r="AK16" s="131"/>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1:69" ht="151.5" hidden="1" customHeight="1" x14ac:dyDescent="0.25">
      <c r="A17" s="216"/>
      <c r="B17" s="219"/>
      <c r="C17" s="219"/>
      <c r="D17" s="219"/>
      <c r="E17" s="222"/>
      <c r="F17" s="219"/>
      <c r="G17" s="225"/>
      <c r="H17" s="228"/>
      <c r="I17" s="210"/>
      <c r="J17" s="231"/>
      <c r="K17" s="210">
        <f>IF(NOT(ISERROR(MATCH(J17,_xlfn.ANCHORARRAY(E28),0))),I30&amp;"Por favor no seleccionar los criterios de impacto",J17)</f>
        <v>0</v>
      </c>
      <c r="L17" s="228"/>
      <c r="M17" s="210"/>
      <c r="N17" s="213"/>
      <c r="O17" s="120">
        <v>2</v>
      </c>
      <c r="P17" s="121"/>
      <c r="Q17" s="122" t="str">
        <f>IF(OR(R17="Preventivo",R17="Detectivo"),"Probabilidad",IF(R17="Correctivo","Impacto",""))</f>
        <v/>
      </c>
      <c r="R17" s="123"/>
      <c r="S17" s="123"/>
      <c r="T17" s="124" t="str">
        <f t="shared" ref="T17:T21" si="8">IF(AND(R17="Preventivo",S17="Automático"),"50%",IF(AND(R17="Preventivo",S17="Manual"),"40%",IF(AND(R17="Detectivo",S17="Automático"),"40%",IF(AND(R17="Detectivo",S17="Manual"),"30%",IF(AND(R17="Correctivo",S17="Automático"),"35%",IF(AND(R17="Correctivo",S17="Manual"),"25%",""))))))</f>
        <v/>
      </c>
      <c r="U17" s="123"/>
      <c r="V17" s="123"/>
      <c r="W17" s="123"/>
      <c r="X17" s="125" t="str">
        <f>IFERROR(IF(AND(Q16="Probabilidad",Q17="Probabilidad"),(Z16-(+Z16*T17)),IF(Q17="Probabilidad",(I16-(+I16*T17)),IF(Q17="Impacto",Z16,""))),"")</f>
        <v/>
      </c>
      <c r="Y17" s="126" t="str">
        <f t="shared" si="1"/>
        <v/>
      </c>
      <c r="Z17" s="127" t="str">
        <f t="shared" ref="Z17:Z21" si="9">+X17</f>
        <v/>
      </c>
      <c r="AA17" s="126" t="str">
        <f t="shared" si="3"/>
        <v/>
      </c>
      <c r="AB17" s="127" t="str">
        <f>IFERROR(IF(AND(Q16="Impacto",Q17="Impacto"),(AB16-(+AB16*T17)),IF(Q17="Impacto",(M16-(+M16*T17)),IF(Q17="Probabilidad",AB16,""))),"")</f>
        <v/>
      </c>
      <c r="AC17" s="128"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29"/>
      <c r="AE17" s="130"/>
      <c r="AF17" s="130"/>
      <c r="AG17" s="130" t="s">
        <v>213</v>
      </c>
      <c r="AH17" s="132"/>
      <c r="AI17" s="132"/>
      <c r="AJ17" s="130"/>
      <c r="AK17" s="131"/>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1:69" ht="151.5" hidden="1" customHeight="1" x14ac:dyDescent="0.25">
      <c r="A18" s="216"/>
      <c r="B18" s="219"/>
      <c r="C18" s="219"/>
      <c r="D18" s="219"/>
      <c r="E18" s="222"/>
      <c r="F18" s="219"/>
      <c r="G18" s="225"/>
      <c r="H18" s="228"/>
      <c r="I18" s="210"/>
      <c r="J18" s="231"/>
      <c r="K18" s="210">
        <f>IF(NOT(ISERROR(MATCH(J18,_xlfn.ANCHORARRAY(E29),0))),I31&amp;"Por favor no seleccionar los criterios de impacto",J18)</f>
        <v>0</v>
      </c>
      <c r="L18" s="228"/>
      <c r="M18" s="210"/>
      <c r="N18" s="213"/>
      <c r="O18" s="120">
        <v>3</v>
      </c>
      <c r="P18" s="133"/>
      <c r="Q18" s="122" t="str">
        <f>IF(OR(R18="Preventivo",R18="Detectivo"),"Probabilidad",IF(R18="Correctivo","Impacto",""))</f>
        <v/>
      </c>
      <c r="R18" s="123"/>
      <c r="S18" s="123"/>
      <c r="T18" s="124" t="str">
        <f t="shared" si="8"/>
        <v/>
      </c>
      <c r="U18" s="123"/>
      <c r="V18" s="123"/>
      <c r="W18" s="123"/>
      <c r="X18" s="125" t="str">
        <f>IFERROR(IF(AND(Q17="Probabilidad",Q18="Probabilidad"),(Z17-(+Z17*T18)),IF(AND(Q17="Impacto",Q18="Probabilidad"),(Z16-(+Z16*T18)),IF(Q18="Impacto",Z17,""))),"")</f>
        <v/>
      </c>
      <c r="Y18" s="126" t="str">
        <f t="shared" si="1"/>
        <v/>
      </c>
      <c r="Z18" s="127" t="str">
        <f t="shared" si="9"/>
        <v/>
      </c>
      <c r="AA18" s="126" t="str">
        <f t="shared" si="3"/>
        <v/>
      </c>
      <c r="AB18" s="127" t="str">
        <f>IFERROR(IF(AND(Q17="Impacto",Q18="Impacto"),(AB17-(+AB17*T18)),IF(AND(Q17="Probabilidad",Q18="Impacto"),(AB16-(+AB16*T18)),IF(Q18="Probabilidad",AB17,""))),"")</f>
        <v/>
      </c>
      <c r="AC18" s="128" t="str">
        <f t="shared" si="10"/>
        <v/>
      </c>
      <c r="AD18" s="129"/>
      <c r="AE18" s="130"/>
      <c r="AF18" s="130"/>
      <c r="AG18" s="130" t="s">
        <v>213</v>
      </c>
      <c r="AH18" s="132"/>
      <c r="AI18" s="132"/>
      <c r="AJ18" s="130"/>
      <c r="AK18" s="13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1:69" ht="151.5" hidden="1" customHeight="1" x14ac:dyDescent="0.25">
      <c r="A19" s="216"/>
      <c r="B19" s="219"/>
      <c r="C19" s="219"/>
      <c r="D19" s="219"/>
      <c r="E19" s="222"/>
      <c r="F19" s="219"/>
      <c r="G19" s="225"/>
      <c r="H19" s="228"/>
      <c r="I19" s="210"/>
      <c r="J19" s="231"/>
      <c r="K19" s="210">
        <f>IF(NOT(ISERROR(MATCH(J19,_xlfn.ANCHORARRAY(E30),0))),I32&amp;"Por favor no seleccionar los criterios de impacto",J19)</f>
        <v>0</v>
      </c>
      <c r="L19" s="228"/>
      <c r="M19" s="210"/>
      <c r="N19" s="213"/>
      <c r="O19" s="120">
        <v>4</v>
      </c>
      <c r="P19" s="121"/>
      <c r="Q19" s="122" t="str">
        <f t="shared" ref="Q19:Q21" si="11">IF(OR(R19="Preventivo",R19="Detectivo"),"Probabilidad",IF(R19="Correctivo","Impacto",""))</f>
        <v/>
      </c>
      <c r="R19" s="123"/>
      <c r="S19" s="123"/>
      <c r="T19" s="124" t="str">
        <f t="shared" si="8"/>
        <v/>
      </c>
      <c r="U19" s="123"/>
      <c r="V19" s="123"/>
      <c r="W19" s="123"/>
      <c r="X19" s="125" t="str">
        <f t="shared" ref="X19:X21" si="12">IFERROR(IF(AND(Q18="Probabilidad",Q19="Probabilidad"),(Z18-(+Z18*T19)),IF(AND(Q18="Impacto",Q19="Probabilidad"),(Z17-(+Z17*T19)),IF(Q19="Impacto",Z18,""))),"")</f>
        <v/>
      </c>
      <c r="Y19" s="126" t="str">
        <f t="shared" si="1"/>
        <v/>
      </c>
      <c r="Z19" s="127" t="str">
        <f t="shared" si="9"/>
        <v/>
      </c>
      <c r="AA19" s="126" t="str">
        <f t="shared" si="3"/>
        <v/>
      </c>
      <c r="AB19" s="127" t="str">
        <f t="shared" ref="AB19:AB21" si="13">IFERROR(IF(AND(Q18="Impacto",Q19="Impacto"),(AB18-(+AB18*T19)),IF(AND(Q18="Probabilidad",Q19="Impacto"),(AB17-(+AB17*T19)),IF(Q19="Probabilidad",AB18,""))),"")</f>
        <v/>
      </c>
      <c r="AC19" s="12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29"/>
      <c r="AE19" s="130"/>
      <c r="AF19" s="130"/>
      <c r="AG19" s="130" t="s">
        <v>213</v>
      </c>
      <c r="AH19" s="132"/>
      <c r="AI19" s="132"/>
      <c r="AJ19" s="130"/>
      <c r="AK19" s="131"/>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1:69" ht="151.5" hidden="1" customHeight="1" x14ac:dyDescent="0.25">
      <c r="A20" s="216"/>
      <c r="B20" s="219"/>
      <c r="C20" s="219"/>
      <c r="D20" s="219"/>
      <c r="E20" s="222"/>
      <c r="F20" s="219"/>
      <c r="G20" s="225"/>
      <c r="H20" s="228"/>
      <c r="I20" s="210"/>
      <c r="J20" s="231"/>
      <c r="K20" s="210">
        <f>IF(NOT(ISERROR(MATCH(J20,_xlfn.ANCHORARRAY(E31),0))),I33&amp;"Por favor no seleccionar los criterios de impacto",J20)</f>
        <v>0</v>
      </c>
      <c r="L20" s="228"/>
      <c r="M20" s="210"/>
      <c r="N20" s="213"/>
      <c r="O20" s="120">
        <v>5</v>
      </c>
      <c r="P20" s="121"/>
      <c r="Q20" s="122" t="str">
        <f t="shared" si="11"/>
        <v/>
      </c>
      <c r="R20" s="123"/>
      <c r="S20" s="123"/>
      <c r="T20" s="124" t="str">
        <f t="shared" si="8"/>
        <v/>
      </c>
      <c r="U20" s="123"/>
      <c r="V20" s="123"/>
      <c r="W20" s="123"/>
      <c r="X20" s="125" t="str">
        <f t="shared" si="12"/>
        <v/>
      </c>
      <c r="Y20" s="126" t="str">
        <f t="shared" si="1"/>
        <v/>
      </c>
      <c r="Z20" s="127" t="str">
        <f t="shared" si="9"/>
        <v/>
      </c>
      <c r="AA20" s="126" t="str">
        <f t="shared" si="3"/>
        <v/>
      </c>
      <c r="AB20" s="127" t="str">
        <f t="shared" si="13"/>
        <v/>
      </c>
      <c r="AC20" s="128"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29"/>
      <c r="AE20" s="130"/>
      <c r="AF20" s="130"/>
      <c r="AG20" s="130" t="s">
        <v>213</v>
      </c>
      <c r="AH20" s="132"/>
      <c r="AI20" s="132"/>
      <c r="AJ20" s="130"/>
      <c r="AK20" s="131"/>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ht="151.5" hidden="1" customHeight="1" x14ac:dyDescent="0.25">
      <c r="A21" s="217"/>
      <c r="B21" s="220"/>
      <c r="C21" s="220"/>
      <c r="D21" s="220"/>
      <c r="E21" s="223"/>
      <c r="F21" s="220"/>
      <c r="G21" s="226"/>
      <c r="H21" s="229"/>
      <c r="I21" s="211"/>
      <c r="J21" s="232"/>
      <c r="K21" s="211">
        <f>IF(NOT(ISERROR(MATCH(J21,_xlfn.ANCHORARRAY(E32),0))),I34&amp;"Por favor no seleccionar los criterios de impacto",J21)</f>
        <v>0</v>
      </c>
      <c r="L21" s="229"/>
      <c r="M21" s="211"/>
      <c r="N21" s="214"/>
      <c r="O21" s="120">
        <v>6</v>
      </c>
      <c r="P21" s="121"/>
      <c r="Q21" s="122" t="str">
        <f t="shared" si="11"/>
        <v/>
      </c>
      <c r="R21" s="123"/>
      <c r="S21" s="123"/>
      <c r="T21" s="124" t="str">
        <f t="shared" si="8"/>
        <v/>
      </c>
      <c r="U21" s="123"/>
      <c r="V21" s="123"/>
      <c r="W21" s="123"/>
      <c r="X21" s="125" t="str">
        <f t="shared" si="12"/>
        <v/>
      </c>
      <c r="Y21" s="126" t="str">
        <f t="shared" si="1"/>
        <v/>
      </c>
      <c r="Z21" s="127" t="str">
        <f t="shared" si="9"/>
        <v/>
      </c>
      <c r="AA21" s="126" t="str">
        <f t="shared" si="3"/>
        <v/>
      </c>
      <c r="AB21" s="127" t="str">
        <f t="shared" si="13"/>
        <v/>
      </c>
      <c r="AC21" s="128" t="str">
        <f t="shared" si="14"/>
        <v/>
      </c>
      <c r="AD21" s="129"/>
      <c r="AE21" s="130"/>
      <c r="AF21" s="130"/>
      <c r="AG21" s="130" t="s">
        <v>213</v>
      </c>
      <c r="AH21" s="132"/>
      <c r="AI21" s="132"/>
      <c r="AJ21" s="130"/>
      <c r="AK21" s="131"/>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ht="151.5" hidden="1" customHeight="1" x14ac:dyDescent="0.25">
      <c r="A22" s="215">
        <v>3</v>
      </c>
      <c r="B22" s="218"/>
      <c r="C22" s="218"/>
      <c r="D22" s="218"/>
      <c r="E22" s="221"/>
      <c r="F22" s="218"/>
      <c r="G22" s="224"/>
      <c r="H22" s="227" t="str">
        <f>IF(G22&lt;=0,"",IF(G22&lt;=2,"Muy Baja",IF(G22&lt;=24,"Baja",IF(G22&lt;=500,"Media",IF(G22&lt;=5000,"Alta","Muy Alta")))))</f>
        <v/>
      </c>
      <c r="I22" s="209" t="str">
        <f>IF(H22="","",IF(H22="Muy Baja",0.2,IF(H22="Baja",0.4,IF(H22="Media",0.6,IF(H22="Alta",0.8,IF(H22="Muy Alta",1,))))))</f>
        <v/>
      </c>
      <c r="J22" s="230"/>
      <c r="K22" s="209">
        <f>IF(NOT(ISERROR(MATCH(J22,'Tabla Impacto'!$B$221:$B$223,0))),'Tabla Impacto'!$F$223&amp;"Por favor no seleccionar los criterios de impacto(Afectación Económica o presupuestal y Pérdida Reputacional)",J22)</f>
        <v>0</v>
      </c>
      <c r="L22" s="227" t="str">
        <f>IF(OR(K22='Tabla Impacto'!$C$11,K22='Tabla Impacto'!$D$11),"Leve",IF(OR(K22='Tabla Impacto'!$C$12,K22='Tabla Impacto'!$D$12),"Menor",IF(OR(K22='Tabla Impacto'!$C$13,K22='Tabla Impacto'!$D$13),"Moderado",IF(OR(K22='Tabla Impacto'!$C$14,K22='Tabla Impacto'!$D$14),"Mayor",IF(OR(K22='Tabla Impacto'!$C$15,K22='Tabla Impacto'!$D$15),"Catastrófico","")))))</f>
        <v/>
      </c>
      <c r="M22" s="209" t="str">
        <f>IF(L22="","",IF(L22="Leve",0.2,IF(L22="Menor",0.4,IF(L22="Moderado",0.6,IF(L22="Mayor",0.8,IF(L22="Catastrófico",1,))))))</f>
        <v/>
      </c>
      <c r="N22" s="212"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0">
        <v>1</v>
      </c>
      <c r="P22" s="121"/>
      <c r="Q22" s="122" t="str">
        <f>IF(OR(R22="Preventivo",R22="Detectivo"),"Probabilidad",IF(R22="Correctivo","Impacto",""))</f>
        <v>Probabilidad</v>
      </c>
      <c r="R22" s="123" t="s">
        <v>15</v>
      </c>
      <c r="S22" s="123" t="s">
        <v>10</v>
      </c>
      <c r="T22" s="124" t="str">
        <f>IF(AND(R22="Preventivo",S22="Automático"),"50%",IF(AND(R22="Preventivo",S22="Manual"),"40%",IF(AND(R22="Detectivo",S22="Automático"),"40%",IF(AND(R22="Detectivo",S22="Manual"),"30%",IF(AND(R22="Correctivo",S22="Automático"),"35%",IF(AND(R22="Correctivo",S22="Manual"),"25%",""))))))</f>
        <v>40%</v>
      </c>
      <c r="U22" s="123" t="s">
        <v>19</v>
      </c>
      <c r="V22" s="123" t="s">
        <v>22</v>
      </c>
      <c r="W22" s="123" t="s">
        <v>118</v>
      </c>
      <c r="X22" s="125" t="str">
        <f>IFERROR(IF(Q22="Probabilidad",(I22-(+I22*T22)),IF(Q22="Impacto",I22,"")),"")</f>
        <v/>
      </c>
      <c r="Y22" s="126" t="str">
        <f>IFERROR(IF(X22="","",IF(X22&lt;=0.2,"Muy Baja",IF(X22&lt;=0.4,"Baja",IF(X22&lt;=0.6,"Media",IF(X22&lt;=0.8,"Alta","Muy Alta"))))),"")</f>
        <v/>
      </c>
      <c r="Z22" s="127" t="str">
        <f>+X22</f>
        <v/>
      </c>
      <c r="AA22" s="126" t="str">
        <f>IFERROR(IF(AB22="","",IF(AB22&lt;=0.2,"Leve",IF(AB22&lt;=0.4,"Menor",IF(AB22&lt;=0.6,"Moderado",IF(AB22&lt;=0.8,"Mayor","Catastrófico"))))),"")</f>
        <v/>
      </c>
      <c r="AB22" s="127" t="str">
        <f>IFERROR(IF(Q22="Impacto",(M22-(+M22*T22)),IF(Q22="Probabilidad",M22,"")),"")</f>
        <v/>
      </c>
      <c r="AC22" s="128"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29" t="s">
        <v>32</v>
      </c>
      <c r="AE22" s="130"/>
      <c r="AF22" s="130"/>
      <c r="AG22" s="130"/>
      <c r="AH22" s="132"/>
      <c r="AI22" s="132"/>
      <c r="AJ22" s="130"/>
      <c r="AK22" s="131"/>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ht="151.5" hidden="1" customHeight="1" x14ac:dyDescent="0.25">
      <c r="A23" s="216"/>
      <c r="B23" s="219"/>
      <c r="C23" s="219"/>
      <c r="D23" s="219"/>
      <c r="E23" s="222"/>
      <c r="F23" s="219"/>
      <c r="G23" s="225"/>
      <c r="H23" s="228"/>
      <c r="I23" s="210"/>
      <c r="J23" s="231"/>
      <c r="K23" s="210">
        <f t="shared" ref="K23:K27" si="15">IF(NOT(ISERROR(MATCH(J23,_xlfn.ANCHORARRAY(E34),0))),I36&amp;"Por favor no seleccionar los criterios de impacto",J23)</f>
        <v>0</v>
      </c>
      <c r="L23" s="228"/>
      <c r="M23" s="210"/>
      <c r="N23" s="213"/>
      <c r="O23" s="120">
        <v>2</v>
      </c>
      <c r="P23" s="121"/>
      <c r="Q23" s="122" t="str">
        <f>IF(OR(R23="Preventivo",R23="Detectivo"),"Probabilidad",IF(R23="Correctivo","Impacto",""))</f>
        <v/>
      </c>
      <c r="R23" s="123"/>
      <c r="S23" s="123"/>
      <c r="T23" s="124" t="str">
        <f t="shared" ref="T23:T27" si="16">IF(AND(R23="Preventivo",S23="Automático"),"50%",IF(AND(R23="Preventivo",S23="Manual"),"40%",IF(AND(R23="Detectivo",S23="Automático"),"40%",IF(AND(R23="Detectivo",S23="Manual"),"30%",IF(AND(R23="Correctivo",S23="Automático"),"35%",IF(AND(R23="Correctivo",S23="Manual"),"25%",""))))))</f>
        <v/>
      </c>
      <c r="U23" s="123"/>
      <c r="V23" s="123"/>
      <c r="W23" s="123"/>
      <c r="X23" s="134" t="str">
        <f>IFERROR(IF(AND(Q22="Probabilidad",Q23="Probabilidad"),(Z22-(+Z22*T23)),IF(Q23="Probabilidad",(I22-(+I22*T23)),IF(Q23="Impacto",Z22,""))),"")</f>
        <v/>
      </c>
      <c r="Y23" s="126" t="str">
        <f t="shared" si="1"/>
        <v/>
      </c>
      <c r="Z23" s="127" t="str">
        <f t="shared" ref="Z23:Z27" si="17">+X23</f>
        <v/>
      </c>
      <c r="AA23" s="126" t="str">
        <f t="shared" si="3"/>
        <v/>
      </c>
      <c r="AB23" s="127" t="str">
        <f>IFERROR(IF(AND(Q22="Impacto",Q23="Impacto"),(AB22-(+AB22*T23)),IF(Q23="Impacto",(M22-(+M22*T23)),IF(Q23="Probabilidad",AB22,""))),"")</f>
        <v/>
      </c>
      <c r="AC23" s="128"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29"/>
      <c r="AE23" s="130"/>
      <c r="AF23" s="130"/>
      <c r="AG23" s="130" t="s">
        <v>213</v>
      </c>
      <c r="AH23" s="132">
        <v>44927</v>
      </c>
      <c r="AI23" s="132"/>
      <c r="AJ23" s="130"/>
      <c r="AK23" s="131"/>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ht="151.5" hidden="1" customHeight="1" x14ac:dyDescent="0.25">
      <c r="A24" s="216"/>
      <c r="B24" s="219"/>
      <c r="C24" s="219"/>
      <c r="D24" s="219"/>
      <c r="E24" s="222"/>
      <c r="F24" s="219"/>
      <c r="G24" s="225"/>
      <c r="H24" s="228"/>
      <c r="I24" s="210"/>
      <c r="J24" s="231"/>
      <c r="K24" s="210">
        <f t="shared" si="15"/>
        <v>0</v>
      </c>
      <c r="L24" s="228"/>
      <c r="M24" s="210"/>
      <c r="N24" s="213"/>
      <c r="O24" s="120">
        <v>3</v>
      </c>
      <c r="P24" s="133"/>
      <c r="Q24" s="122" t="str">
        <f>IF(OR(R24="Preventivo",R24="Detectivo"),"Probabilidad",IF(R24="Correctivo","Impacto",""))</f>
        <v/>
      </c>
      <c r="R24" s="123"/>
      <c r="S24" s="123"/>
      <c r="T24" s="124" t="str">
        <f t="shared" si="16"/>
        <v/>
      </c>
      <c r="U24" s="123"/>
      <c r="V24" s="123"/>
      <c r="W24" s="123"/>
      <c r="X24" s="125" t="str">
        <f>IFERROR(IF(AND(Q23="Probabilidad",Q24="Probabilidad"),(Z23-(+Z23*T24)),IF(AND(Q23="Impacto",Q24="Probabilidad"),(Z22-(+Z22*T24)),IF(Q24="Impacto",Z23,""))),"")</f>
        <v/>
      </c>
      <c r="Y24" s="126" t="str">
        <f t="shared" si="1"/>
        <v/>
      </c>
      <c r="Z24" s="127" t="str">
        <f t="shared" si="17"/>
        <v/>
      </c>
      <c r="AA24" s="126" t="str">
        <f t="shared" si="3"/>
        <v/>
      </c>
      <c r="AB24" s="127" t="str">
        <f>IFERROR(IF(AND(Q23="Impacto",Q24="Impacto"),(AB23-(+AB23*T24)),IF(AND(Q23="Probabilidad",Q24="Impacto"),(AB22-(+AB22*T24)),IF(Q24="Probabilidad",AB23,""))),"")</f>
        <v/>
      </c>
      <c r="AC24" s="128" t="str">
        <f t="shared" si="18"/>
        <v/>
      </c>
      <c r="AD24" s="129"/>
      <c r="AE24" s="130"/>
      <c r="AF24" s="130"/>
      <c r="AG24" s="130" t="s">
        <v>213</v>
      </c>
      <c r="AH24" s="132">
        <v>44927</v>
      </c>
      <c r="AI24" s="132"/>
      <c r="AJ24" s="130"/>
      <c r="AK24" s="131"/>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ht="151.5" hidden="1" customHeight="1" x14ac:dyDescent="0.25">
      <c r="A25" s="216"/>
      <c r="B25" s="219"/>
      <c r="C25" s="219"/>
      <c r="D25" s="219"/>
      <c r="E25" s="222"/>
      <c r="F25" s="219"/>
      <c r="G25" s="225"/>
      <c r="H25" s="228"/>
      <c r="I25" s="210"/>
      <c r="J25" s="231"/>
      <c r="K25" s="210">
        <f t="shared" si="15"/>
        <v>0</v>
      </c>
      <c r="L25" s="228"/>
      <c r="M25" s="210"/>
      <c r="N25" s="213"/>
      <c r="O25" s="120">
        <v>4</v>
      </c>
      <c r="P25" s="121"/>
      <c r="Q25" s="122" t="str">
        <f t="shared" ref="Q25:Q27" si="19">IF(OR(R25="Preventivo",R25="Detectivo"),"Probabilidad",IF(R25="Correctivo","Impacto",""))</f>
        <v/>
      </c>
      <c r="R25" s="123"/>
      <c r="S25" s="123"/>
      <c r="T25" s="124" t="str">
        <f t="shared" si="16"/>
        <v/>
      </c>
      <c r="U25" s="123"/>
      <c r="V25" s="123"/>
      <c r="W25" s="123"/>
      <c r="X25" s="125" t="str">
        <f t="shared" ref="X25:X27" si="20">IFERROR(IF(AND(Q24="Probabilidad",Q25="Probabilidad"),(Z24-(+Z24*T25)),IF(AND(Q24="Impacto",Q25="Probabilidad"),(Z23-(+Z23*T25)),IF(Q25="Impacto",Z24,""))),"")</f>
        <v/>
      </c>
      <c r="Y25" s="126" t="str">
        <f t="shared" si="1"/>
        <v/>
      </c>
      <c r="Z25" s="127" t="str">
        <f t="shared" si="17"/>
        <v/>
      </c>
      <c r="AA25" s="126" t="str">
        <f t="shared" si="3"/>
        <v/>
      </c>
      <c r="AB25" s="127" t="str">
        <f t="shared" ref="AB25:AB27" si="21">IFERROR(IF(AND(Q24="Impacto",Q25="Impacto"),(AB24-(+AB24*T25)),IF(AND(Q24="Probabilidad",Q25="Impacto"),(AB23-(+AB23*T25)),IF(Q25="Probabilidad",AB24,""))),"")</f>
        <v/>
      </c>
      <c r="AC25" s="128"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29"/>
      <c r="AE25" s="130"/>
      <c r="AF25" s="130"/>
      <c r="AG25" s="130" t="s">
        <v>213</v>
      </c>
      <c r="AH25" s="132">
        <v>44927</v>
      </c>
      <c r="AI25" s="132"/>
      <c r="AJ25" s="130"/>
      <c r="AK25" s="131"/>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ht="151.5" hidden="1" customHeight="1" x14ac:dyDescent="0.25">
      <c r="A26" s="216"/>
      <c r="B26" s="219"/>
      <c r="C26" s="219"/>
      <c r="D26" s="219"/>
      <c r="E26" s="222"/>
      <c r="F26" s="219"/>
      <c r="G26" s="225"/>
      <c r="H26" s="228"/>
      <c r="I26" s="210"/>
      <c r="J26" s="231"/>
      <c r="K26" s="210">
        <f t="shared" si="15"/>
        <v>0</v>
      </c>
      <c r="L26" s="228"/>
      <c r="M26" s="210"/>
      <c r="N26" s="213"/>
      <c r="O26" s="120">
        <v>5</v>
      </c>
      <c r="P26" s="121"/>
      <c r="Q26" s="122" t="str">
        <f t="shared" si="19"/>
        <v/>
      </c>
      <c r="R26" s="123"/>
      <c r="S26" s="123"/>
      <c r="T26" s="124" t="str">
        <f t="shared" si="16"/>
        <v/>
      </c>
      <c r="U26" s="123"/>
      <c r="V26" s="123"/>
      <c r="W26" s="123"/>
      <c r="X26" s="125" t="str">
        <f t="shared" si="20"/>
        <v/>
      </c>
      <c r="Y26" s="126" t="str">
        <f t="shared" si="1"/>
        <v/>
      </c>
      <c r="Z26" s="127" t="str">
        <f t="shared" si="17"/>
        <v/>
      </c>
      <c r="AA26" s="126" t="str">
        <f t="shared" si="3"/>
        <v/>
      </c>
      <c r="AB26" s="127" t="str">
        <f t="shared" si="21"/>
        <v/>
      </c>
      <c r="AC26" s="128"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29"/>
      <c r="AE26" s="130"/>
      <c r="AF26" s="130"/>
      <c r="AG26" s="130" t="s">
        <v>213</v>
      </c>
      <c r="AH26" s="132">
        <v>44927</v>
      </c>
      <c r="AI26" s="132"/>
      <c r="AJ26" s="130"/>
      <c r="AK26" s="131"/>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1:69" ht="151.5" hidden="1" customHeight="1" x14ac:dyDescent="0.25">
      <c r="A27" s="217"/>
      <c r="B27" s="220"/>
      <c r="C27" s="220"/>
      <c r="D27" s="220"/>
      <c r="E27" s="223"/>
      <c r="F27" s="220"/>
      <c r="G27" s="226"/>
      <c r="H27" s="229"/>
      <c r="I27" s="211"/>
      <c r="J27" s="232"/>
      <c r="K27" s="211">
        <f t="shared" si="15"/>
        <v>0</v>
      </c>
      <c r="L27" s="229"/>
      <c r="M27" s="211"/>
      <c r="N27" s="214"/>
      <c r="O27" s="120">
        <v>6</v>
      </c>
      <c r="P27" s="121"/>
      <c r="Q27" s="122" t="str">
        <f t="shared" si="19"/>
        <v/>
      </c>
      <c r="R27" s="123"/>
      <c r="S27" s="123"/>
      <c r="T27" s="124" t="str">
        <f t="shared" si="16"/>
        <v/>
      </c>
      <c r="U27" s="123"/>
      <c r="V27" s="123"/>
      <c r="W27" s="123"/>
      <c r="X27" s="125" t="str">
        <f t="shared" si="20"/>
        <v/>
      </c>
      <c r="Y27" s="126" t="str">
        <f t="shared" si="1"/>
        <v/>
      </c>
      <c r="Z27" s="127" t="str">
        <f t="shared" si="17"/>
        <v/>
      </c>
      <c r="AA27" s="126" t="str">
        <f t="shared" si="3"/>
        <v/>
      </c>
      <c r="AB27" s="127" t="str">
        <f t="shared" si="21"/>
        <v/>
      </c>
      <c r="AC27" s="128" t="str">
        <f t="shared" si="22"/>
        <v/>
      </c>
      <c r="AD27" s="129"/>
      <c r="AE27" s="130"/>
      <c r="AF27" s="130"/>
      <c r="AG27" s="130" t="s">
        <v>213</v>
      </c>
      <c r="AH27" s="132">
        <v>44927</v>
      </c>
      <c r="AI27" s="132"/>
      <c r="AJ27" s="130"/>
      <c r="AK27" s="131"/>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1:69" ht="151.5" hidden="1" customHeight="1" x14ac:dyDescent="0.25">
      <c r="A28" s="215">
        <v>4</v>
      </c>
      <c r="B28" s="218"/>
      <c r="C28" s="218"/>
      <c r="D28" s="218"/>
      <c r="E28" s="221"/>
      <c r="F28" s="218"/>
      <c r="G28" s="224"/>
      <c r="H28" s="227" t="str">
        <f>IF(G28&lt;=0,"",IF(G28&lt;=2,"Muy Baja",IF(G28&lt;=24,"Baja",IF(G28&lt;=500,"Media",IF(G28&lt;=5000,"Alta","Muy Alta")))))</f>
        <v/>
      </c>
      <c r="I28" s="209" t="str">
        <f>IF(H28="","",IF(H28="Muy Baja",0.2,IF(H28="Baja",0.4,IF(H28="Media",0.6,IF(H28="Alta",0.8,IF(H28="Muy Alta",1,))))))</f>
        <v/>
      </c>
      <c r="J28" s="230"/>
      <c r="K28" s="209">
        <f>IF(NOT(ISERROR(MATCH(J28,'Tabla Impacto'!$B$221:$B$223,0))),'Tabla Impacto'!$F$223&amp;"Por favor no seleccionar los criterios de impacto(Afectación Económica o presupuestal y Pérdida Reputacional)",J28)</f>
        <v>0</v>
      </c>
      <c r="L28" s="227" t="str">
        <f>IF(OR(K28='Tabla Impacto'!$C$11,K28='Tabla Impacto'!$D$11),"Leve",IF(OR(K28='Tabla Impacto'!$C$12,K28='Tabla Impacto'!$D$12),"Menor",IF(OR(K28='Tabla Impacto'!$C$13,K28='Tabla Impacto'!$D$13),"Moderado",IF(OR(K28='Tabla Impacto'!$C$14,K28='Tabla Impacto'!$D$14),"Mayor",IF(OR(K28='Tabla Impacto'!$C$15,K28='Tabla Impacto'!$D$15),"Catastrófico","")))))</f>
        <v/>
      </c>
      <c r="M28" s="209" t="str">
        <f>IF(L28="","",IF(L28="Leve",0.2,IF(L28="Menor",0.4,IF(L28="Moderado",0.6,IF(L28="Mayor",0.8,IF(L28="Catastrófico",1,))))))</f>
        <v/>
      </c>
      <c r="N28" s="212"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0">
        <v>1</v>
      </c>
      <c r="P28" s="121"/>
      <c r="Q28" s="122" t="str">
        <f>IF(OR(R28="Preventivo",R28="Detectivo"),"Probabilidad",IF(R28="Correctivo","Impacto",""))</f>
        <v>Probabilidad</v>
      </c>
      <c r="R28" s="123" t="s">
        <v>14</v>
      </c>
      <c r="S28" s="123" t="s">
        <v>9</v>
      </c>
      <c r="T28" s="124" t="str">
        <f>IF(AND(R28="Preventivo",S28="Automático"),"50%",IF(AND(R28="Preventivo",S28="Manual"),"40%",IF(AND(R28="Detectivo",S28="Automático"),"40%",IF(AND(R28="Detectivo",S28="Manual"),"30%",IF(AND(R28="Correctivo",S28="Automático"),"35%",IF(AND(R28="Correctivo",S28="Manual"),"25%",""))))))</f>
        <v>40%</v>
      </c>
      <c r="U28" s="123" t="s">
        <v>19</v>
      </c>
      <c r="V28" s="123" t="s">
        <v>22</v>
      </c>
      <c r="W28" s="123" t="s">
        <v>118</v>
      </c>
      <c r="X28" s="125" t="str">
        <f>IFERROR(IF(Q28="Probabilidad",(I28-(+I28*T28)),IF(Q28="Impacto",I28,"")),"")</f>
        <v/>
      </c>
      <c r="Y28" s="126" t="str">
        <f>IFERROR(IF(X28="","",IF(X28&lt;=0.2,"Muy Baja",IF(X28&lt;=0.4,"Baja",IF(X28&lt;=0.6,"Media",IF(X28&lt;=0.8,"Alta","Muy Alta"))))),"")</f>
        <v/>
      </c>
      <c r="Z28" s="127" t="str">
        <f>+X28</f>
        <v/>
      </c>
      <c r="AA28" s="126" t="str">
        <f>IFERROR(IF(AB28="","",IF(AB28&lt;=0.2,"Leve",IF(AB28&lt;=0.4,"Menor",IF(AB28&lt;=0.6,"Moderado",IF(AB28&lt;=0.8,"Mayor","Catastrófico"))))),"")</f>
        <v/>
      </c>
      <c r="AB28" s="127" t="str">
        <f>IFERROR(IF(Q28="Impacto",(M28-(+M28*T28)),IF(Q28="Probabilidad",M28,"")),"")</f>
        <v/>
      </c>
      <c r="AC28" s="128"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29"/>
      <c r="AE28" s="130"/>
      <c r="AF28" s="130"/>
      <c r="AG28" s="130"/>
      <c r="AH28" s="132"/>
      <c r="AI28" s="132"/>
      <c r="AJ28" s="130"/>
      <c r="AK28" s="131"/>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1:69" ht="151.5" hidden="1" customHeight="1" x14ac:dyDescent="0.25">
      <c r="A29" s="216"/>
      <c r="B29" s="219"/>
      <c r="C29" s="219"/>
      <c r="D29" s="219"/>
      <c r="E29" s="222"/>
      <c r="F29" s="219"/>
      <c r="G29" s="225"/>
      <c r="H29" s="228"/>
      <c r="I29" s="210"/>
      <c r="J29" s="231"/>
      <c r="K29" s="210">
        <f t="shared" ref="K29:K33" si="23">IF(NOT(ISERROR(MATCH(J29,_xlfn.ANCHORARRAY(E40),0))),I42&amp;"Por favor no seleccionar los criterios de impacto",J29)</f>
        <v>0</v>
      </c>
      <c r="L29" s="228"/>
      <c r="M29" s="210"/>
      <c r="N29" s="213"/>
      <c r="O29" s="120">
        <v>2</v>
      </c>
      <c r="P29" s="121"/>
      <c r="Q29" s="122" t="str">
        <f>IF(OR(R29="Preventivo",R29="Detectivo"),"Probabilidad",IF(R29="Correctivo","Impacto",""))</f>
        <v/>
      </c>
      <c r="R29" s="123"/>
      <c r="S29" s="123"/>
      <c r="T29" s="124" t="str">
        <f t="shared" ref="T29:T33" si="24">IF(AND(R29="Preventivo",S29="Automático"),"50%",IF(AND(R29="Preventivo",S29="Manual"),"40%",IF(AND(R29="Detectivo",S29="Automático"),"40%",IF(AND(R29="Detectivo",S29="Manual"),"30%",IF(AND(R29="Correctivo",S29="Automático"),"35%",IF(AND(R29="Correctivo",S29="Manual"),"25%",""))))))</f>
        <v/>
      </c>
      <c r="U29" s="123"/>
      <c r="V29" s="123"/>
      <c r="W29" s="123"/>
      <c r="X29" s="125" t="str">
        <f>IFERROR(IF(AND(Q28="Probabilidad",Q29="Probabilidad"),(Z28-(+Z28*T29)),IF(Q29="Probabilidad",(I28-(+I28*T29)),IF(Q29="Impacto",Z28,""))),"")</f>
        <v/>
      </c>
      <c r="Y29" s="126" t="str">
        <f t="shared" si="1"/>
        <v/>
      </c>
      <c r="Z29" s="127" t="str">
        <f t="shared" ref="Z29:Z33" si="25">+X29</f>
        <v/>
      </c>
      <c r="AA29" s="126" t="str">
        <f t="shared" si="3"/>
        <v/>
      </c>
      <c r="AB29" s="127" t="str">
        <f>IFERROR(IF(AND(Q28="Impacto",Q29="Impacto"),(AB28-(+AB28*T29)),IF(Q29="Impacto",(M28-(+M28*T29)),IF(Q29="Probabilidad",AB28,""))),"")</f>
        <v/>
      </c>
      <c r="AC29" s="128"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29"/>
      <c r="AE29" s="130"/>
      <c r="AF29" s="130"/>
      <c r="AG29" s="131"/>
      <c r="AH29" s="132"/>
      <c r="AI29" s="132"/>
      <c r="AJ29" s="130"/>
      <c r="AK29" s="131"/>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1:69" ht="151.5" hidden="1" customHeight="1" x14ac:dyDescent="0.25">
      <c r="A30" s="216"/>
      <c r="B30" s="219"/>
      <c r="C30" s="219"/>
      <c r="D30" s="219"/>
      <c r="E30" s="222"/>
      <c r="F30" s="219"/>
      <c r="G30" s="225"/>
      <c r="H30" s="228"/>
      <c r="I30" s="210"/>
      <c r="J30" s="231"/>
      <c r="K30" s="210">
        <f t="shared" si="23"/>
        <v>0</v>
      </c>
      <c r="L30" s="228"/>
      <c r="M30" s="210"/>
      <c r="N30" s="213"/>
      <c r="O30" s="120">
        <v>3</v>
      </c>
      <c r="P30" s="133"/>
      <c r="Q30" s="122" t="str">
        <f>IF(OR(R30="Preventivo",R30="Detectivo"),"Probabilidad",IF(R30="Correctivo","Impacto",""))</f>
        <v/>
      </c>
      <c r="R30" s="123"/>
      <c r="S30" s="123"/>
      <c r="T30" s="124" t="str">
        <f t="shared" si="24"/>
        <v/>
      </c>
      <c r="U30" s="123"/>
      <c r="V30" s="123"/>
      <c r="W30" s="123"/>
      <c r="X30" s="125" t="str">
        <f>IFERROR(IF(AND(Q29="Probabilidad",Q30="Probabilidad"),(Z29-(+Z29*T30)),IF(AND(Q29="Impacto",Q30="Probabilidad"),(Z28-(+Z28*T30)),IF(Q30="Impacto",Z29,""))),"")</f>
        <v/>
      </c>
      <c r="Y30" s="126" t="str">
        <f t="shared" si="1"/>
        <v/>
      </c>
      <c r="Z30" s="127" t="str">
        <f t="shared" si="25"/>
        <v/>
      </c>
      <c r="AA30" s="126" t="str">
        <f t="shared" si="3"/>
        <v/>
      </c>
      <c r="AB30" s="127" t="str">
        <f>IFERROR(IF(AND(Q29="Impacto",Q30="Impacto"),(AB29-(+AB29*T30)),IF(AND(Q29="Probabilidad",Q30="Impacto"),(AB28-(+AB28*T30)),IF(Q30="Probabilidad",AB29,""))),"")</f>
        <v/>
      </c>
      <c r="AC30" s="128" t="str">
        <f t="shared" si="26"/>
        <v/>
      </c>
      <c r="AD30" s="129"/>
      <c r="AE30" s="130"/>
      <c r="AF30" s="130"/>
      <c r="AG30" s="131"/>
      <c r="AH30" s="132"/>
      <c r="AI30" s="132"/>
      <c r="AJ30" s="130"/>
      <c r="AK30" s="131"/>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1:69" ht="151.5" hidden="1" customHeight="1" x14ac:dyDescent="0.25">
      <c r="A31" s="216"/>
      <c r="B31" s="219"/>
      <c r="C31" s="219"/>
      <c r="D31" s="219"/>
      <c r="E31" s="222"/>
      <c r="F31" s="219"/>
      <c r="G31" s="225"/>
      <c r="H31" s="228"/>
      <c r="I31" s="210"/>
      <c r="J31" s="231"/>
      <c r="K31" s="210">
        <f t="shared" si="23"/>
        <v>0</v>
      </c>
      <c r="L31" s="228"/>
      <c r="M31" s="210"/>
      <c r="N31" s="213"/>
      <c r="O31" s="120">
        <v>4</v>
      </c>
      <c r="P31" s="121"/>
      <c r="Q31" s="122" t="str">
        <f t="shared" ref="Q31:Q33" si="27">IF(OR(R31="Preventivo",R31="Detectivo"),"Probabilidad",IF(R31="Correctivo","Impacto",""))</f>
        <v/>
      </c>
      <c r="R31" s="123"/>
      <c r="S31" s="123"/>
      <c r="T31" s="124" t="str">
        <f t="shared" si="24"/>
        <v/>
      </c>
      <c r="U31" s="123"/>
      <c r="V31" s="123"/>
      <c r="W31" s="123"/>
      <c r="X31" s="125" t="str">
        <f t="shared" ref="X31:X33" si="28">IFERROR(IF(AND(Q30="Probabilidad",Q31="Probabilidad"),(Z30-(+Z30*T31)),IF(AND(Q30="Impacto",Q31="Probabilidad"),(Z29-(+Z29*T31)),IF(Q31="Impacto",Z30,""))),"")</f>
        <v/>
      </c>
      <c r="Y31" s="126" t="str">
        <f t="shared" si="1"/>
        <v/>
      </c>
      <c r="Z31" s="127" t="str">
        <f t="shared" si="25"/>
        <v/>
      </c>
      <c r="AA31" s="126" t="str">
        <f t="shared" si="3"/>
        <v/>
      </c>
      <c r="AB31" s="127" t="str">
        <f t="shared" ref="AB31:AB33" si="29">IFERROR(IF(AND(Q30="Impacto",Q31="Impacto"),(AB30-(+AB30*T31)),IF(AND(Q30="Probabilidad",Q31="Impacto"),(AB29-(+AB29*T31)),IF(Q31="Probabilidad",AB30,""))),"")</f>
        <v/>
      </c>
      <c r="AC31" s="128"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29"/>
      <c r="AE31" s="130"/>
      <c r="AF31" s="130"/>
      <c r="AG31" s="131"/>
      <c r="AH31" s="132"/>
      <c r="AI31" s="132"/>
      <c r="AJ31" s="130"/>
      <c r="AK31" s="131"/>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1:69" ht="151.5" hidden="1" customHeight="1" x14ac:dyDescent="0.25">
      <c r="A32" s="216"/>
      <c r="B32" s="219"/>
      <c r="C32" s="219"/>
      <c r="D32" s="219"/>
      <c r="E32" s="222"/>
      <c r="F32" s="219"/>
      <c r="G32" s="225"/>
      <c r="H32" s="228"/>
      <c r="I32" s="210"/>
      <c r="J32" s="231"/>
      <c r="K32" s="210">
        <f t="shared" si="23"/>
        <v>0</v>
      </c>
      <c r="L32" s="228"/>
      <c r="M32" s="210"/>
      <c r="N32" s="213"/>
      <c r="O32" s="120">
        <v>5</v>
      </c>
      <c r="P32" s="121"/>
      <c r="Q32" s="122" t="str">
        <f t="shared" si="27"/>
        <v/>
      </c>
      <c r="R32" s="123"/>
      <c r="S32" s="123"/>
      <c r="T32" s="124" t="str">
        <f t="shared" si="24"/>
        <v/>
      </c>
      <c r="U32" s="123"/>
      <c r="V32" s="123"/>
      <c r="W32" s="123"/>
      <c r="X32" s="134" t="str">
        <f t="shared" si="28"/>
        <v/>
      </c>
      <c r="Y32" s="126" t="str">
        <f>IFERROR(IF(X32="","",IF(X32&lt;=0.2,"Muy Baja",IF(X32&lt;=0.4,"Baja",IF(X32&lt;=0.6,"Media",IF(X32&lt;=0.8,"Alta","Muy Alta"))))),"")</f>
        <v/>
      </c>
      <c r="Z32" s="127" t="str">
        <f t="shared" si="25"/>
        <v/>
      </c>
      <c r="AA32" s="126" t="str">
        <f t="shared" si="3"/>
        <v/>
      </c>
      <c r="AB32" s="127" t="str">
        <f t="shared" si="29"/>
        <v/>
      </c>
      <c r="AC32" s="128"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29"/>
      <c r="AE32" s="130"/>
      <c r="AF32" s="130"/>
      <c r="AG32" s="131"/>
      <c r="AH32" s="132"/>
      <c r="AI32" s="132"/>
      <c r="AJ32" s="130"/>
      <c r="AK32" s="131"/>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1:69" ht="151.5" hidden="1" customHeight="1" x14ac:dyDescent="0.25">
      <c r="A33" s="217"/>
      <c r="B33" s="220"/>
      <c r="C33" s="220"/>
      <c r="D33" s="220"/>
      <c r="E33" s="223"/>
      <c r="F33" s="220"/>
      <c r="G33" s="226"/>
      <c r="H33" s="229"/>
      <c r="I33" s="211"/>
      <c r="J33" s="232"/>
      <c r="K33" s="211">
        <f t="shared" si="23"/>
        <v>0</v>
      </c>
      <c r="L33" s="229"/>
      <c r="M33" s="211"/>
      <c r="N33" s="214"/>
      <c r="O33" s="120">
        <v>6</v>
      </c>
      <c r="P33" s="121"/>
      <c r="Q33" s="122" t="str">
        <f t="shared" si="27"/>
        <v/>
      </c>
      <c r="R33" s="123"/>
      <c r="S33" s="123"/>
      <c r="T33" s="124" t="str">
        <f t="shared" si="24"/>
        <v/>
      </c>
      <c r="U33" s="123"/>
      <c r="V33" s="123"/>
      <c r="W33" s="123"/>
      <c r="X33" s="125" t="str">
        <f t="shared" si="28"/>
        <v/>
      </c>
      <c r="Y33" s="126" t="str">
        <f t="shared" si="1"/>
        <v/>
      </c>
      <c r="Z33" s="127" t="str">
        <f t="shared" si="25"/>
        <v/>
      </c>
      <c r="AA33" s="126" t="str">
        <f t="shared" si="3"/>
        <v/>
      </c>
      <c r="AB33" s="127" t="str">
        <f t="shared" si="29"/>
        <v/>
      </c>
      <c r="AC33" s="128" t="str">
        <f t="shared" si="30"/>
        <v/>
      </c>
      <c r="AD33" s="129"/>
      <c r="AE33" s="130"/>
      <c r="AF33" s="130"/>
      <c r="AG33" s="131"/>
      <c r="AH33" s="132"/>
      <c r="AI33" s="132"/>
      <c r="AJ33" s="130"/>
      <c r="AK33" s="131"/>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1:69" ht="151.5" hidden="1" customHeight="1" x14ac:dyDescent="0.25">
      <c r="A34" s="215">
        <v>5</v>
      </c>
      <c r="B34" s="218"/>
      <c r="C34" s="218"/>
      <c r="D34" s="218"/>
      <c r="E34" s="221"/>
      <c r="F34" s="218"/>
      <c r="G34" s="224"/>
      <c r="H34" s="227" t="str">
        <f>IF(G34&lt;=0,"",IF(G34&lt;=2,"Muy Baja",IF(G34&lt;=24,"Baja",IF(G34&lt;=500,"Media",IF(G34&lt;=5000,"Alta","Muy Alta")))))</f>
        <v/>
      </c>
      <c r="I34" s="209" t="str">
        <f>IF(H34="","",IF(H34="Muy Baja",0.2,IF(H34="Baja",0.4,IF(H34="Media",0.6,IF(H34="Alta",0.8,IF(H34="Muy Alta",1,))))))</f>
        <v/>
      </c>
      <c r="J34" s="230"/>
      <c r="K34" s="209">
        <f>IF(NOT(ISERROR(MATCH(J34,'Tabla Impacto'!$B$221:$B$223,0))),'Tabla Impacto'!$F$223&amp;"Por favor no seleccionar los criterios de impacto(Afectación Económica o presupuestal y Pérdida Reputacional)",J34)</f>
        <v>0</v>
      </c>
      <c r="L34" s="227" t="str">
        <f>IF(OR(K34='Tabla Impacto'!$C$11,K34='Tabla Impacto'!$D$11),"Leve",IF(OR(K34='Tabla Impacto'!$C$12,K34='Tabla Impacto'!$D$12),"Menor",IF(OR(K34='Tabla Impacto'!$C$13,K34='Tabla Impacto'!$D$13),"Moderado",IF(OR(K34='Tabla Impacto'!$C$14,K34='Tabla Impacto'!$D$14),"Mayor",IF(OR(K34='Tabla Impacto'!$C$15,K34='Tabla Impacto'!$D$15),"Catastrófico","")))))</f>
        <v/>
      </c>
      <c r="M34" s="209" t="str">
        <f>IF(L34="","",IF(L34="Leve",0.2,IF(L34="Menor",0.4,IF(L34="Moderado",0.6,IF(L34="Mayor",0.8,IF(L34="Catastrófico",1,))))))</f>
        <v/>
      </c>
      <c r="N34" s="212"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0">
        <v>1</v>
      </c>
      <c r="P34" s="121"/>
      <c r="Q34" s="122" t="str">
        <f>IF(OR(R34="Preventivo",R34="Detectivo"),"Probabilidad",IF(R34="Correctivo","Impacto",""))</f>
        <v/>
      </c>
      <c r="R34" s="123"/>
      <c r="S34" s="123"/>
      <c r="T34" s="124" t="str">
        <f>IF(AND(R34="Preventivo",S34="Automático"),"50%",IF(AND(R34="Preventivo",S34="Manual"),"40%",IF(AND(R34="Detectivo",S34="Automático"),"40%",IF(AND(R34="Detectivo",S34="Manual"),"30%",IF(AND(R34="Correctivo",S34="Automático"),"35%",IF(AND(R34="Correctivo",S34="Manual"),"25%",""))))))</f>
        <v/>
      </c>
      <c r="U34" s="123"/>
      <c r="V34" s="123"/>
      <c r="W34" s="123"/>
      <c r="X34" s="125" t="str">
        <f>IFERROR(IF(Q34="Probabilidad",(I34-(+I34*T34)),IF(Q34="Impacto",I34,"")),"")</f>
        <v/>
      </c>
      <c r="Y34" s="126" t="str">
        <f>IFERROR(IF(X34="","",IF(X34&lt;=0.2,"Muy Baja",IF(X34&lt;=0.4,"Baja",IF(X34&lt;=0.6,"Media",IF(X34&lt;=0.8,"Alta","Muy Alta"))))),"")</f>
        <v/>
      </c>
      <c r="Z34" s="127" t="str">
        <f>+X34</f>
        <v/>
      </c>
      <c r="AA34" s="126" t="str">
        <f>IFERROR(IF(AB34="","",IF(AB34&lt;=0.2,"Leve",IF(AB34&lt;=0.4,"Menor",IF(AB34&lt;=0.6,"Moderado",IF(AB34&lt;=0.8,"Mayor","Catastrófico"))))),"")</f>
        <v/>
      </c>
      <c r="AB34" s="127" t="str">
        <f>IFERROR(IF(Q34="Impacto",(M34-(+M34*T34)),IF(Q34="Probabilidad",M34,"")),"")</f>
        <v/>
      </c>
      <c r="AC34" s="128"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29"/>
      <c r="AE34" s="130"/>
      <c r="AF34" s="130"/>
      <c r="AG34" s="131"/>
      <c r="AH34" s="132"/>
      <c r="AI34" s="132"/>
      <c r="AJ34" s="130"/>
      <c r="AK34" s="131"/>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1:69" ht="151.5" hidden="1" customHeight="1" x14ac:dyDescent="0.25">
      <c r="A35" s="216"/>
      <c r="B35" s="219"/>
      <c r="C35" s="219"/>
      <c r="D35" s="219"/>
      <c r="E35" s="222"/>
      <c r="F35" s="219"/>
      <c r="G35" s="225"/>
      <c r="H35" s="228"/>
      <c r="I35" s="210"/>
      <c r="J35" s="231"/>
      <c r="K35" s="210">
        <f t="shared" ref="K35:K39" si="31">IF(NOT(ISERROR(MATCH(J35,_xlfn.ANCHORARRAY(E46),0))),I48&amp;"Por favor no seleccionar los criterios de impacto",J35)</f>
        <v>0</v>
      </c>
      <c r="L35" s="228"/>
      <c r="M35" s="210"/>
      <c r="N35" s="213"/>
      <c r="O35" s="120">
        <v>2</v>
      </c>
      <c r="P35" s="121"/>
      <c r="Q35" s="122" t="str">
        <f>IF(OR(R35="Preventivo",R35="Detectivo"),"Probabilidad",IF(R35="Correctivo","Impacto",""))</f>
        <v/>
      </c>
      <c r="R35" s="123"/>
      <c r="S35" s="123"/>
      <c r="T35" s="124" t="str">
        <f t="shared" ref="T35:T39" si="32">IF(AND(R35="Preventivo",S35="Automático"),"50%",IF(AND(R35="Preventivo",S35="Manual"),"40%",IF(AND(R35="Detectivo",S35="Automático"),"40%",IF(AND(R35="Detectivo",S35="Manual"),"30%",IF(AND(R35="Correctivo",S35="Automático"),"35%",IF(AND(R35="Correctivo",S35="Manual"),"25%",""))))))</f>
        <v/>
      </c>
      <c r="U35" s="123"/>
      <c r="V35" s="123"/>
      <c r="W35" s="123"/>
      <c r="X35" s="125" t="str">
        <f>IFERROR(IF(AND(Q34="Probabilidad",Q35="Probabilidad"),(Z34-(+Z34*T35)),IF(Q35="Probabilidad",(I34-(+I34*T35)),IF(Q35="Impacto",Z34,""))),"")</f>
        <v/>
      </c>
      <c r="Y35" s="126" t="str">
        <f t="shared" si="1"/>
        <v/>
      </c>
      <c r="Z35" s="127" t="str">
        <f t="shared" ref="Z35:Z39" si="33">+X35</f>
        <v/>
      </c>
      <c r="AA35" s="126" t="str">
        <f t="shared" si="3"/>
        <v/>
      </c>
      <c r="AB35" s="127" t="str">
        <f>IFERROR(IF(AND(Q34="Impacto",Q35="Impacto"),(AB34-(+AB34*T35)),IF(Q35="Impacto",(M34-(+M34*T35)),IF(Q35="Probabilidad",AB34,""))),"")</f>
        <v/>
      </c>
      <c r="AC35" s="128"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29"/>
      <c r="AE35" s="130"/>
      <c r="AF35" s="130"/>
      <c r="AG35" s="131"/>
      <c r="AH35" s="132"/>
      <c r="AI35" s="132"/>
      <c r="AJ35" s="130"/>
      <c r="AK35" s="131"/>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1:69" ht="151.5" hidden="1" customHeight="1" x14ac:dyDescent="0.25">
      <c r="A36" s="216"/>
      <c r="B36" s="219"/>
      <c r="C36" s="219"/>
      <c r="D36" s="219"/>
      <c r="E36" s="222"/>
      <c r="F36" s="219"/>
      <c r="G36" s="225"/>
      <c r="H36" s="228"/>
      <c r="I36" s="210"/>
      <c r="J36" s="231"/>
      <c r="K36" s="210">
        <f t="shared" si="31"/>
        <v>0</v>
      </c>
      <c r="L36" s="228"/>
      <c r="M36" s="210"/>
      <c r="N36" s="213"/>
      <c r="O36" s="120">
        <v>3</v>
      </c>
      <c r="P36" s="133"/>
      <c r="Q36" s="122" t="str">
        <f>IF(OR(R36="Preventivo",R36="Detectivo"),"Probabilidad",IF(R36="Correctivo","Impacto",""))</f>
        <v/>
      </c>
      <c r="R36" s="123"/>
      <c r="S36" s="123"/>
      <c r="T36" s="124" t="str">
        <f t="shared" si="32"/>
        <v/>
      </c>
      <c r="U36" s="123"/>
      <c r="V36" s="123"/>
      <c r="W36" s="123"/>
      <c r="X36" s="125" t="str">
        <f>IFERROR(IF(AND(Q35="Probabilidad",Q36="Probabilidad"),(Z35-(+Z35*T36)),IF(AND(Q35="Impacto",Q36="Probabilidad"),(Z34-(+Z34*T36)),IF(Q36="Impacto",Z35,""))),"")</f>
        <v/>
      </c>
      <c r="Y36" s="126" t="str">
        <f t="shared" si="1"/>
        <v/>
      </c>
      <c r="Z36" s="127" t="str">
        <f t="shared" si="33"/>
        <v/>
      </c>
      <c r="AA36" s="126" t="str">
        <f t="shared" si="3"/>
        <v/>
      </c>
      <c r="AB36" s="127" t="str">
        <f>IFERROR(IF(AND(Q35="Impacto",Q36="Impacto"),(AB35-(+AB35*T36)),IF(AND(Q35="Probabilidad",Q36="Impacto"),(AB34-(+AB34*T36)),IF(Q36="Probabilidad",AB35,""))),"")</f>
        <v/>
      </c>
      <c r="AC36" s="128" t="str">
        <f t="shared" si="34"/>
        <v/>
      </c>
      <c r="AD36" s="129"/>
      <c r="AE36" s="130"/>
      <c r="AF36" s="130"/>
      <c r="AG36" s="131"/>
      <c r="AH36" s="132"/>
      <c r="AI36" s="132"/>
      <c r="AJ36" s="130"/>
      <c r="AK36" s="131"/>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1:69" ht="151.5" hidden="1" customHeight="1" x14ac:dyDescent="0.25">
      <c r="A37" s="216"/>
      <c r="B37" s="219"/>
      <c r="C37" s="219"/>
      <c r="D37" s="219"/>
      <c r="E37" s="222"/>
      <c r="F37" s="219"/>
      <c r="G37" s="225"/>
      <c r="H37" s="228"/>
      <c r="I37" s="210"/>
      <c r="J37" s="231"/>
      <c r="K37" s="210">
        <f t="shared" si="31"/>
        <v>0</v>
      </c>
      <c r="L37" s="228"/>
      <c r="M37" s="210"/>
      <c r="N37" s="213"/>
      <c r="O37" s="120">
        <v>4</v>
      </c>
      <c r="P37" s="121"/>
      <c r="Q37" s="122" t="str">
        <f t="shared" ref="Q37:Q39" si="35">IF(OR(R37="Preventivo",R37="Detectivo"),"Probabilidad",IF(R37="Correctivo","Impacto",""))</f>
        <v/>
      </c>
      <c r="R37" s="123"/>
      <c r="S37" s="123"/>
      <c r="T37" s="124" t="str">
        <f t="shared" si="32"/>
        <v/>
      </c>
      <c r="U37" s="123"/>
      <c r="V37" s="123"/>
      <c r="W37" s="123"/>
      <c r="X37" s="125" t="str">
        <f t="shared" ref="X37:X39" si="36">IFERROR(IF(AND(Q36="Probabilidad",Q37="Probabilidad"),(Z36-(+Z36*T37)),IF(AND(Q36="Impacto",Q37="Probabilidad"),(Z35-(+Z35*T37)),IF(Q37="Impacto",Z36,""))),"")</f>
        <v/>
      </c>
      <c r="Y37" s="126" t="str">
        <f t="shared" si="1"/>
        <v/>
      </c>
      <c r="Z37" s="127" t="str">
        <f t="shared" si="33"/>
        <v/>
      </c>
      <c r="AA37" s="126" t="str">
        <f t="shared" si="3"/>
        <v/>
      </c>
      <c r="AB37" s="127" t="str">
        <f t="shared" ref="AB37:AB39" si="37">IFERROR(IF(AND(Q36="Impacto",Q37="Impacto"),(AB36-(+AB36*T37)),IF(AND(Q36="Probabilidad",Q37="Impacto"),(AB35-(+AB35*T37)),IF(Q37="Probabilidad",AB36,""))),"")</f>
        <v/>
      </c>
      <c r="AC37" s="128"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29"/>
      <c r="AE37" s="130"/>
      <c r="AF37" s="130"/>
      <c r="AG37" s="131"/>
      <c r="AH37" s="132"/>
      <c r="AI37" s="132"/>
      <c r="AJ37" s="130"/>
      <c r="AK37" s="131"/>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1:69" ht="151.5" hidden="1" customHeight="1" x14ac:dyDescent="0.25">
      <c r="A38" s="216"/>
      <c r="B38" s="219"/>
      <c r="C38" s="219"/>
      <c r="D38" s="219"/>
      <c r="E38" s="222"/>
      <c r="F38" s="219"/>
      <c r="G38" s="225"/>
      <c r="H38" s="228"/>
      <c r="I38" s="210"/>
      <c r="J38" s="231"/>
      <c r="K38" s="210">
        <f t="shared" si="31"/>
        <v>0</v>
      </c>
      <c r="L38" s="228"/>
      <c r="M38" s="210"/>
      <c r="N38" s="213"/>
      <c r="O38" s="120">
        <v>5</v>
      </c>
      <c r="P38" s="121"/>
      <c r="Q38" s="122" t="str">
        <f t="shared" si="35"/>
        <v/>
      </c>
      <c r="R38" s="123"/>
      <c r="S38" s="123"/>
      <c r="T38" s="124" t="str">
        <f t="shared" si="32"/>
        <v/>
      </c>
      <c r="U38" s="123"/>
      <c r="V38" s="123"/>
      <c r="W38" s="123"/>
      <c r="X38" s="125" t="str">
        <f t="shared" si="36"/>
        <v/>
      </c>
      <c r="Y38" s="126" t="str">
        <f t="shared" si="1"/>
        <v/>
      </c>
      <c r="Z38" s="127" t="str">
        <f t="shared" si="33"/>
        <v/>
      </c>
      <c r="AA38" s="126" t="str">
        <f t="shared" si="3"/>
        <v/>
      </c>
      <c r="AB38" s="127" t="str">
        <f t="shared" si="37"/>
        <v/>
      </c>
      <c r="AC38" s="128"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29"/>
      <c r="AE38" s="130"/>
      <c r="AF38" s="130"/>
      <c r="AG38" s="131"/>
      <c r="AH38" s="132"/>
      <c r="AI38" s="132"/>
      <c r="AJ38" s="130"/>
      <c r="AK38" s="131"/>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1:69" ht="151.5" hidden="1" customHeight="1" x14ac:dyDescent="0.25">
      <c r="A39" s="217"/>
      <c r="B39" s="220"/>
      <c r="C39" s="220"/>
      <c r="D39" s="220"/>
      <c r="E39" s="223"/>
      <c r="F39" s="220"/>
      <c r="G39" s="226"/>
      <c r="H39" s="229"/>
      <c r="I39" s="211"/>
      <c r="J39" s="232"/>
      <c r="K39" s="211">
        <f t="shared" si="31"/>
        <v>0</v>
      </c>
      <c r="L39" s="229"/>
      <c r="M39" s="211"/>
      <c r="N39" s="214"/>
      <c r="O39" s="120">
        <v>6</v>
      </c>
      <c r="P39" s="121"/>
      <c r="Q39" s="122" t="str">
        <f t="shared" si="35"/>
        <v/>
      </c>
      <c r="R39" s="123"/>
      <c r="S39" s="123"/>
      <c r="T39" s="124" t="str">
        <f t="shared" si="32"/>
        <v/>
      </c>
      <c r="U39" s="123"/>
      <c r="V39" s="123"/>
      <c r="W39" s="123"/>
      <c r="X39" s="125" t="str">
        <f t="shared" si="36"/>
        <v/>
      </c>
      <c r="Y39" s="126" t="str">
        <f t="shared" si="1"/>
        <v/>
      </c>
      <c r="Z39" s="127" t="str">
        <f t="shared" si="33"/>
        <v/>
      </c>
      <c r="AA39" s="126" t="str">
        <f t="shared" si="3"/>
        <v/>
      </c>
      <c r="AB39" s="127" t="str">
        <f t="shared" si="37"/>
        <v/>
      </c>
      <c r="AC39" s="128" t="str">
        <f t="shared" si="38"/>
        <v/>
      </c>
      <c r="AD39" s="129"/>
      <c r="AE39" s="130"/>
      <c r="AF39" s="130"/>
      <c r="AG39" s="131"/>
      <c r="AH39" s="132"/>
      <c r="AI39" s="132"/>
      <c r="AJ39" s="130"/>
      <c r="AK39" s="131"/>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1:69" ht="151.5" hidden="1" customHeight="1" x14ac:dyDescent="0.25">
      <c r="A40" s="215">
        <v>6</v>
      </c>
      <c r="B40" s="218"/>
      <c r="C40" s="218"/>
      <c r="D40" s="218"/>
      <c r="E40" s="221"/>
      <c r="F40" s="218"/>
      <c r="G40" s="224"/>
      <c r="H40" s="227" t="str">
        <f>IF(G40&lt;=0,"",IF(G40&lt;=2,"Muy Baja",IF(G40&lt;=24,"Baja",IF(G40&lt;=500,"Media",IF(G40&lt;=5000,"Alta","Muy Alta")))))</f>
        <v/>
      </c>
      <c r="I40" s="209" t="str">
        <f>IF(H40="","",IF(H40="Muy Baja",0.2,IF(H40="Baja",0.4,IF(H40="Media",0.6,IF(H40="Alta",0.8,IF(H40="Muy Alta",1,))))))</f>
        <v/>
      </c>
      <c r="J40" s="230"/>
      <c r="K40" s="209">
        <f>IF(NOT(ISERROR(MATCH(J40,'Tabla Impacto'!$B$221:$B$223,0))),'Tabla Impacto'!$F$223&amp;"Por favor no seleccionar los criterios de impacto(Afectación Económica o presupuestal y Pérdida Reputacional)",J40)</f>
        <v>0</v>
      </c>
      <c r="L40" s="227" t="str">
        <f>IF(OR(K40='Tabla Impacto'!$C$11,K40='Tabla Impacto'!$D$11),"Leve",IF(OR(K40='Tabla Impacto'!$C$12,K40='Tabla Impacto'!$D$12),"Menor",IF(OR(K40='Tabla Impacto'!$C$13,K40='Tabla Impacto'!$D$13),"Moderado",IF(OR(K40='Tabla Impacto'!$C$14,K40='Tabla Impacto'!$D$14),"Mayor",IF(OR(K40='Tabla Impacto'!$C$15,K40='Tabla Impacto'!$D$15),"Catastrófico","")))))</f>
        <v/>
      </c>
      <c r="M40" s="209" t="str">
        <f>IF(L40="","",IF(L40="Leve",0.2,IF(L40="Menor",0.4,IF(L40="Moderado",0.6,IF(L40="Mayor",0.8,IF(L40="Catastrófico",1,))))))</f>
        <v/>
      </c>
      <c r="N40" s="212"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0">
        <v>1</v>
      </c>
      <c r="P40" s="121"/>
      <c r="Q40" s="122" t="str">
        <f>IF(OR(R40="Preventivo",R40="Detectivo"),"Probabilidad",IF(R40="Correctivo","Impacto",""))</f>
        <v/>
      </c>
      <c r="R40" s="123"/>
      <c r="S40" s="123"/>
      <c r="T40" s="124" t="str">
        <f>IF(AND(R40="Preventivo",S40="Automático"),"50%",IF(AND(R40="Preventivo",S40="Manual"),"40%",IF(AND(R40="Detectivo",S40="Automático"),"40%",IF(AND(R40="Detectivo",S40="Manual"),"30%",IF(AND(R40="Correctivo",S40="Automático"),"35%",IF(AND(R40="Correctivo",S40="Manual"),"25%",""))))))</f>
        <v/>
      </c>
      <c r="U40" s="123"/>
      <c r="V40" s="123"/>
      <c r="W40" s="123"/>
      <c r="X40" s="125" t="str">
        <f>IFERROR(IF(Q40="Probabilidad",(I40-(+I40*T40)),IF(Q40="Impacto",I40,"")),"")</f>
        <v/>
      </c>
      <c r="Y40" s="126" t="str">
        <f>IFERROR(IF(X40="","",IF(X40&lt;=0.2,"Muy Baja",IF(X40&lt;=0.4,"Baja",IF(X40&lt;=0.6,"Media",IF(X40&lt;=0.8,"Alta","Muy Alta"))))),"")</f>
        <v/>
      </c>
      <c r="Z40" s="127" t="str">
        <f>+X40</f>
        <v/>
      </c>
      <c r="AA40" s="126" t="str">
        <f>IFERROR(IF(AB40="","",IF(AB40&lt;=0.2,"Leve",IF(AB40&lt;=0.4,"Menor",IF(AB40&lt;=0.6,"Moderado",IF(AB40&lt;=0.8,"Mayor","Catastrófico"))))),"")</f>
        <v/>
      </c>
      <c r="AB40" s="127" t="str">
        <f>IFERROR(IF(Q40="Impacto",(M40-(+M40*T40)),IF(Q40="Probabilidad",M40,"")),"")</f>
        <v/>
      </c>
      <c r="AC40" s="128"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29"/>
      <c r="AE40" s="130"/>
      <c r="AF40" s="130"/>
      <c r="AG40" s="131"/>
      <c r="AH40" s="132"/>
      <c r="AI40" s="132"/>
      <c r="AJ40" s="130"/>
      <c r="AK40" s="131"/>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1:69" ht="151.5" hidden="1" customHeight="1" x14ac:dyDescent="0.25">
      <c r="A41" s="216"/>
      <c r="B41" s="219"/>
      <c r="C41" s="219"/>
      <c r="D41" s="219"/>
      <c r="E41" s="222"/>
      <c r="F41" s="219"/>
      <c r="G41" s="225"/>
      <c r="H41" s="228"/>
      <c r="I41" s="210"/>
      <c r="J41" s="231"/>
      <c r="K41" s="210">
        <f t="shared" ref="K41:K45" si="39">IF(NOT(ISERROR(MATCH(J41,_xlfn.ANCHORARRAY(E52),0))),I54&amp;"Por favor no seleccionar los criterios de impacto",J41)</f>
        <v>0</v>
      </c>
      <c r="L41" s="228"/>
      <c r="M41" s="210"/>
      <c r="N41" s="213"/>
      <c r="O41" s="120">
        <v>2</v>
      </c>
      <c r="P41" s="121"/>
      <c r="Q41" s="122" t="str">
        <f>IF(OR(R41="Preventivo",R41="Detectivo"),"Probabilidad",IF(R41="Correctivo","Impacto",""))</f>
        <v/>
      </c>
      <c r="R41" s="123"/>
      <c r="S41" s="123"/>
      <c r="T41" s="124" t="str">
        <f t="shared" ref="T41:T45" si="40">IF(AND(R41="Preventivo",S41="Automático"),"50%",IF(AND(R41="Preventivo",S41="Manual"),"40%",IF(AND(R41="Detectivo",S41="Automático"),"40%",IF(AND(R41="Detectivo",S41="Manual"),"30%",IF(AND(R41="Correctivo",S41="Automático"),"35%",IF(AND(R41="Correctivo",S41="Manual"),"25%",""))))))</f>
        <v/>
      </c>
      <c r="U41" s="123"/>
      <c r="V41" s="123"/>
      <c r="W41" s="123"/>
      <c r="X41" s="125" t="str">
        <f>IFERROR(IF(AND(Q40="Probabilidad",Q41="Probabilidad"),(Z40-(+Z40*T41)),IF(Q41="Probabilidad",(I40-(+I40*T41)),IF(Q41="Impacto",Z40,""))),"")</f>
        <v/>
      </c>
      <c r="Y41" s="126" t="str">
        <f t="shared" si="1"/>
        <v/>
      </c>
      <c r="Z41" s="127" t="str">
        <f t="shared" ref="Z41:Z45" si="41">+X41</f>
        <v/>
      </c>
      <c r="AA41" s="126" t="str">
        <f t="shared" si="3"/>
        <v/>
      </c>
      <c r="AB41" s="127" t="str">
        <f>IFERROR(IF(AND(Q40="Impacto",Q41="Impacto"),(AB40-(+AB40*T41)),IF(Q41="Impacto",(M40-(+M40*T41)),IF(Q41="Probabilidad",AB40,""))),"")</f>
        <v/>
      </c>
      <c r="AC41" s="128"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29"/>
      <c r="AE41" s="130"/>
      <c r="AF41" s="130"/>
      <c r="AG41" s="131"/>
      <c r="AH41" s="132"/>
      <c r="AI41" s="132"/>
      <c r="AJ41" s="130"/>
      <c r="AK41" s="131"/>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1:69" ht="151.5" hidden="1" customHeight="1" x14ac:dyDescent="0.25">
      <c r="A42" s="216"/>
      <c r="B42" s="219"/>
      <c r="C42" s="219"/>
      <c r="D42" s="219"/>
      <c r="E42" s="222"/>
      <c r="F42" s="219"/>
      <c r="G42" s="225"/>
      <c r="H42" s="228"/>
      <c r="I42" s="210"/>
      <c r="J42" s="231"/>
      <c r="K42" s="210">
        <f t="shared" si="39"/>
        <v>0</v>
      </c>
      <c r="L42" s="228"/>
      <c r="M42" s="210"/>
      <c r="N42" s="213"/>
      <c r="O42" s="120">
        <v>3</v>
      </c>
      <c r="P42" s="133"/>
      <c r="Q42" s="122" t="str">
        <f>IF(OR(R42="Preventivo",R42="Detectivo"),"Probabilidad",IF(R42="Correctivo","Impacto",""))</f>
        <v/>
      </c>
      <c r="R42" s="123"/>
      <c r="S42" s="123"/>
      <c r="T42" s="124" t="str">
        <f t="shared" si="40"/>
        <v/>
      </c>
      <c r="U42" s="123"/>
      <c r="V42" s="123"/>
      <c r="W42" s="123"/>
      <c r="X42" s="125" t="str">
        <f>IFERROR(IF(AND(Q41="Probabilidad",Q42="Probabilidad"),(Z41-(+Z41*T42)),IF(AND(Q41="Impacto",Q42="Probabilidad"),(Z40-(+Z40*T42)),IF(Q42="Impacto",Z41,""))),"")</f>
        <v/>
      </c>
      <c r="Y42" s="126" t="str">
        <f t="shared" si="1"/>
        <v/>
      </c>
      <c r="Z42" s="127" t="str">
        <f t="shared" si="41"/>
        <v/>
      </c>
      <c r="AA42" s="126" t="str">
        <f t="shared" si="3"/>
        <v/>
      </c>
      <c r="AB42" s="127" t="str">
        <f>IFERROR(IF(AND(Q41="Impacto",Q42="Impacto"),(AB41-(+AB41*T42)),IF(AND(Q41="Probabilidad",Q42="Impacto"),(AB40-(+AB40*T42)),IF(Q42="Probabilidad",AB41,""))),"")</f>
        <v/>
      </c>
      <c r="AC42" s="128" t="str">
        <f t="shared" si="42"/>
        <v/>
      </c>
      <c r="AD42" s="129"/>
      <c r="AE42" s="130"/>
      <c r="AF42" s="130"/>
      <c r="AG42" s="131"/>
      <c r="AH42" s="132"/>
      <c r="AI42" s="132"/>
      <c r="AJ42" s="130"/>
      <c r="AK42" s="131"/>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1:69" ht="151.5" hidden="1" customHeight="1" x14ac:dyDescent="0.25">
      <c r="A43" s="216"/>
      <c r="B43" s="219"/>
      <c r="C43" s="219"/>
      <c r="D43" s="219"/>
      <c r="E43" s="222"/>
      <c r="F43" s="219"/>
      <c r="G43" s="225"/>
      <c r="H43" s="228"/>
      <c r="I43" s="210"/>
      <c r="J43" s="231"/>
      <c r="K43" s="210">
        <f t="shared" si="39"/>
        <v>0</v>
      </c>
      <c r="L43" s="228"/>
      <c r="M43" s="210"/>
      <c r="N43" s="213"/>
      <c r="O43" s="120">
        <v>4</v>
      </c>
      <c r="P43" s="121"/>
      <c r="Q43" s="122" t="str">
        <f t="shared" ref="Q43:Q45" si="43">IF(OR(R43="Preventivo",R43="Detectivo"),"Probabilidad",IF(R43="Correctivo","Impacto",""))</f>
        <v/>
      </c>
      <c r="R43" s="123"/>
      <c r="S43" s="123"/>
      <c r="T43" s="124" t="str">
        <f t="shared" si="40"/>
        <v/>
      </c>
      <c r="U43" s="123"/>
      <c r="V43" s="123"/>
      <c r="W43" s="123"/>
      <c r="X43" s="125" t="str">
        <f t="shared" ref="X43:X45" si="44">IFERROR(IF(AND(Q42="Probabilidad",Q43="Probabilidad"),(Z42-(+Z42*T43)),IF(AND(Q42="Impacto",Q43="Probabilidad"),(Z41-(+Z41*T43)),IF(Q43="Impacto",Z42,""))),"")</f>
        <v/>
      </c>
      <c r="Y43" s="126" t="str">
        <f t="shared" si="1"/>
        <v/>
      </c>
      <c r="Z43" s="127" t="str">
        <f t="shared" si="41"/>
        <v/>
      </c>
      <c r="AA43" s="126" t="str">
        <f t="shared" si="3"/>
        <v/>
      </c>
      <c r="AB43" s="127" t="str">
        <f t="shared" ref="AB43:AB45" si="45">IFERROR(IF(AND(Q42="Impacto",Q43="Impacto"),(AB42-(+AB42*T43)),IF(AND(Q42="Probabilidad",Q43="Impacto"),(AB41-(+AB41*T43)),IF(Q43="Probabilidad",AB42,""))),"")</f>
        <v/>
      </c>
      <c r="AC43" s="128"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29"/>
      <c r="AE43" s="130"/>
      <c r="AF43" s="130"/>
      <c r="AG43" s="131"/>
      <c r="AH43" s="132"/>
      <c r="AI43" s="132"/>
      <c r="AJ43" s="130"/>
      <c r="AK43" s="131"/>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1:69" ht="151.5" hidden="1" customHeight="1" x14ac:dyDescent="0.25">
      <c r="A44" s="216"/>
      <c r="B44" s="219"/>
      <c r="C44" s="219"/>
      <c r="D44" s="219"/>
      <c r="E44" s="222"/>
      <c r="F44" s="219"/>
      <c r="G44" s="225"/>
      <c r="H44" s="228"/>
      <c r="I44" s="210"/>
      <c r="J44" s="231"/>
      <c r="K44" s="210">
        <f t="shared" si="39"/>
        <v>0</v>
      </c>
      <c r="L44" s="228"/>
      <c r="M44" s="210"/>
      <c r="N44" s="213"/>
      <c r="O44" s="120">
        <v>5</v>
      </c>
      <c r="P44" s="121"/>
      <c r="Q44" s="122" t="str">
        <f t="shared" si="43"/>
        <v/>
      </c>
      <c r="R44" s="123"/>
      <c r="S44" s="123"/>
      <c r="T44" s="124" t="str">
        <f t="shared" si="40"/>
        <v/>
      </c>
      <c r="U44" s="123"/>
      <c r="V44" s="123"/>
      <c r="W44" s="123"/>
      <c r="X44" s="125" t="str">
        <f t="shared" si="44"/>
        <v/>
      </c>
      <c r="Y44" s="126" t="str">
        <f t="shared" si="1"/>
        <v/>
      </c>
      <c r="Z44" s="127" t="str">
        <f t="shared" si="41"/>
        <v/>
      </c>
      <c r="AA44" s="126" t="str">
        <f t="shared" si="3"/>
        <v/>
      </c>
      <c r="AB44" s="127" t="str">
        <f t="shared" si="45"/>
        <v/>
      </c>
      <c r="AC44" s="128"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29"/>
      <c r="AE44" s="130"/>
      <c r="AF44" s="130"/>
      <c r="AG44" s="131"/>
      <c r="AH44" s="132"/>
      <c r="AI44" s="132"/>
      <c r="AJ44" s="130"/>
      <c r="AK44" s="131"/>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1:69" ht="151.5" hidden="1" customHeight="1" x14ac:dyDescent="0.25">
      <c r="A45" s="217"/>
      <c r="B45" s="220"/>
      <c r="C45" s="220"/>
      <c r="D45" s="220"/>
      <c r="E45" s="223"/>
      <c r="F45" s="220"/>
      <c r="G45" s="226"/>
      <c r="H45" s="229"/>
      <c r="I45" s="211"/>
      <c r="J45" s="232"/>
      <c r="K45" s="211">
        <f t="shared" si="39"/>
        <v>0</v>
      </c>
      <c r="L45" s="229"/>
      <c r="M45" s="211"/>
      <c r="N45" s="214"/>
      <c r="O45" s="120">
        <v>6</v>
      </c>
      <c r="P45" s="121"/>
      <c r="Q45" s="122" t="str">
        <f t="shared" si="43"/>
        <v/>
      </c>
      <c r="R45" s="123"/>
      <c r="S45" s="123"/>
      <c r="T45" s="124" t="str">
        <f t="shared" si="40"/>
        <v/>
      </c>
      <c r="U45" s="123"/>
      <c r="V45" s="123"/>
      <c r="W45" s="123"/>
      <c r="X45" s="125" t="str">
        <f t="shared" si="44"/>
        <v/>
      </c>
      <c r="Y45" s="126" t="str">
        <f t="shared" si="1"/>
        <v/>
      </c>
      <c r="Z45" s="127" t="str">
        <f t="shared" si="41"/>
        <v/>
      </c>
      <c r="AA45" s="126" t="str">
        <f>IFERROR(IF(AB45="","",IF(AB45&lt;=0.2,"Leve",IF(AB45&lt;=0.4,"Menor",IF(AB45&lt;=0.6,"Moderado",IF(AB45&lt;=0.8,"Mayor","Catastrófico"))))),"")</f>
        <v/>
      </c>
      <c r="AB45" s="127" t="str">
        <f t="shared" si="45"/>
        <v/>
      </c>
      <c r="AC45" s="128"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29"/>
      <c r="AE45" s="130"/>
      <c r="AF45" s="130"/>
      <c r="AG45" s="131"/>
      <c r="AH45" s="132"/>
      <c r="AI45" s="132"/>
      <c r="AJ45" s="130"/>
      <c r="AK45" s="131"/>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1:69" ht="151.5" hidden="1" customHeight="1" x14ac:dyDescent="0.25">
      <c r="A46" s="215">
        <v>7</v>
      </c>
      <c r="B46" s="218"/>
      <c r="C46" s="218"/>
      <c r="D46" s="218"/>
      <c r="E46" s="221"/>
      <c r="F46" s="218"/>
      <c r="G46" s="224"/>
      <c r="H46" s="227" t="str">
        <f>IF(G46&lt;=0,"",IF(G46&lt;=2,"Muy Baja",IF(G46&lt;=24,"Baja",IF(G46&lt;=500,"Media",IF(G46&lt;=5000,"Alta","Muy Alta")))))</f>
        <v/>
      </c>
      <c r="I46" s="209" t="str">
        <f>IF(H46="","",IF(H46="Muy Baja",0.2,IF(H46="Baja",0.4,IF(H46="Media",0.6,IF(H46="Alta",0.8,IF(H46="Muy Alta",1,))))))</f>
        <v/>
      </c>
      <c r="J46" s="230"/>
      <c r="K46" s="209">
        <f>IF(NOT(ISERROR(MATCH(J46,'Tabla Impacto'!$B$221:$B$223,0))),'Tabla Impacto'!$F$223&amp;"Por favor no seleccionar los criterios de impacto(Afectación Económica o presupuestal y Pérdida Reputacional)",J46)</f>
        <v>0</v>
      </c>
      <c r="L46" s="227" t="str">
        <f>IF(OR(K46='Tabla Impacto'!$C$11,K46='Tabla Impacto'!$D$11),"Leve",IF(OR(K46='Tabla Impacto'!$C$12,K46='Tabla Impacto'!$D$12),"Menor",IF(OR(K46='Tabla Impacto'!$C$13,K46='Tabla Impacto'!$D$13),"Moderado",IF(OR(K46='Tabla Impacto'!$C$14,K46='Tabla Impacto'!$D$14),"Mayor",IF(OR(K46='Tabla Impacto'!$C$15,K46='Tabla Impacto'!$D$15),"Catastrófico","")))))</f>
        <v/>
      </c>
      <c r="M46" s="209" t="str">
        <f>IF(L46="","",IF(L46="Leve",0.2,IF(L46="Menor",0.4,IF(L46="Moderado",0.6,IF(L46="Mayor",0.8,IF(L46="Catastrófico",1,))))))</f>
        <v/>
      </c>
      <c r="N46" s="212"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0">
        <v>1</v>
      </c>
      <c r="P46" s="121"/>
      <c r="Q46" s="122" t="str">
        <f>IF(OR(R46="Preventivo",R46="Detectivo"),"Probabilidad",IF(R46="Correctivo","Impacto",""))</f>
        <v/>
      </c>
      <c r="R46" s="123"/>
      <c r="S46" s="123"/>
      <c r="T46" s="124" t="str">
        <f>IF(AND(R46="Preventivo",S46="Automático"),"50%",IF(AND(R46="Preventivo",S46="Manual"),"40%",IF(AND(R46="Detectivo",S46="Automático"),"40%",IF(AND(R46="Detectivo",S46="Manual"),"30%",IF(AND(R46="Correctivo",S46="Automático"),"35%",IF(AND(R46="Correctivo",S46="Manual"),"25%",""))))))</f>
        <v/>
      </c>
      <c r="U46" s="123"/>
      <c r="V46" s="123"/>
      <c r="W46" s="123"/>
      <c r="X46" s="125" t="str">
        <f>IFERROR(IF(Q46="Probabilidad",(I46-(+I46*T46)),IF(Q46="Impacto",I46,"")),"")</f>
        <v/>
      </c>
      <c r="Y46" s="126" t="str">
        <f>IFERROR(IF(X46="","",IF(X46&lt;=0.2,"Muy Baja",IF(X46&lt;=0.4,"Baja",IF(X46&lt;=0.6,"Media",IF(X46&lt;=0.8,"Alta","Muy Alta"))))),"")</f>
        <v/>
      </c>
      <c r="Z46" s="127" t="str">
        <f>+X46</f>
        <v/>
      </c>
      <c r="AA46" s="126" t="str">
        <f>IFERROR(IF(AB46="","",IF(AB46&lt;=0.2,"Leve",IF(AB46&lt;=0.4,"Menor",IF(AB46&lt;=0.6,"Moderado",IF(AB46&lt;=0.8,"Mayor","Catastrófico"))))),"")</f>
        <v/>
      </c>
      <c r="AB46" s="127" t="str">
        <f>IFERROR(IF(Q46="Impacto",(M46-(+M46*T46)),IF(Q46="Probabilidad",M46,"")),"")</f>
        <v/>
      </c>
      <c r="AC46" s="128"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29"/>
      <c r="AE46" s="130"/>
      <c r="AF46" s="130"/>
      <c r="AG46" s="131"/>
      <c r="AH46" s="132"/>
      <c r="AI46" s="132"/>
      <c r="AJ46" s="130"/>
      <c r="AK46" s="131"/>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1:69" ht="151.5" hidden="1" customHeight="1" x14ac:dyDescent="0.25">
      <c r="A47" s="216"/>
      <c r="B47" s="219"/>
      <c r="C47" s="219"/>
      <c r="D47" s="219"/>
      <c r="E47" s="222"/>
      <c r="F47" s="219"/>
      <c r="G47" s="225"/>
      <c r="H47" s="228"/>
      <c r="I47" s="210"/>
      <c r="J47" s="231"/>
      <c r="K47" s="210">
        <f t="shared" ref="K47:K51" si="47">IF(NOT(ISERROR(MATCH(J47,_xlfn.ANCHORARRAY(E58),0))),I60&amp;"Por favor no seleccionar los criterios de impacto",J47)</f>
        <v>0</v>
      </c>
      <c r="L47" s="228"/>
      <c r="M47" s="210"/>
      <c r="N47" s="213"/>
      <c r="O47" s="120">
        <v>2</v>
      </c>
      <c r="P47" s="121"/>
      <c r="Q47" s="122" t="str">
        <f>IF(OR(R47="Preventivo",R47="Detectivo"),"Probabilidad",IF(R47="Correctivo","Impacto",""))</f>
        <v/>
      </c>
      <c r="R47" s="123"/>
      <c r="S47" s="123"/>
      <c r="T47" s="124" t="str">
        <f t="shared" ref="T47:T51" si="48">IF(AND(R47="Preventivo",S47="Automático"),"50%",IF(AND(R47="Preventivo",S47="Manual"),"40%",IF(AND(R47="Detectivo",S47="Automático"),"40%",IF(AND(R47="Detectivo",S47="Manual"),"30%",IF(AND(R47="Correctivo",S47="Automático"),"35%",IF(AND(R47="Correctivo",S47="Manual"),"25%",""))))))</f>
        <v/>
      </c>
      <c r="U47" s="123"/>
      <c r="V47" s="123"/>
      <c r="W47" s="123"/>
      <c r="X47" s="125" t="str">
        <f>IFERROR(IF(AND(Q46="Probabilidad",Q47="Probabilidad"),(Z46-(+Z46*T47)),IF(Q47="Probabilidad",(I46-(+I46*T47)),IF(Q47="Impacto",Z46,""))),"")</f>
        <v/>
      </c>
      <c r="Y47" s="126" t="str">
        <f t="shared" si="1"/>
        <v/>
      </c>
      <c r="Z47" s="127" t="str">
        <f t="shared" ref="Z47:Z51" si="49">+X47</f>
        <v/>
      </c>
      <c r="AA47" s="126" t="str">
        <f t="shared" si="3"/>
        <v/>
      </c>
      <c r="AB47" s="127" t="str">
        <f>IFERROR(IF(AND(Q46="Impacto",Q47="Impacto"),(AB46-(+AB46*T47)),IF(Q47="Impacto",(M46-(+M46*T47)),IF(Q47="Probabilidad",AB46,""))),"")</f>
        <v/>
      </c>
      <c r="AC47" s="128"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29"/>
      <c r="AE47" s="130"/>
      <c r="AF47" s="130"/>
      <c r="AG47" s="131"/>
      <c r="AH47" s="132"/>
      <c r="AI47" s="132"/>
      <c r="AJ47" s="130"/>
      <c r="AK47" s="131"/>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1:69" ht="151.5" hidden="1" customHeight="1" x14ac:dyDescent="0.25">
      <c r="A48" s="216"/>
      <c r="B48" s="219"/>
      <c r="C48" s="219"/>
      <c r="D48" s="219"/>
      <c r="E48" s="222"/>
      <c r="F48" s="219"/>
      <c r="G48" s="225"/>
      <c r="H48" s="228"/>
      <c r="I48" s="210"/>
      <c r="J48" s="231"/>
      <c r="K48" s="210">
        <f t="shared" si="47"/>
        <v>0</v>
      </c>
      <c r="L48" s="228"/>
      <c r="M48" s="210"/>
      <c r="N48" s="213"/>
      <c r="O48" s="120">
        <v>3</v>
      </c>
      <c r="P48" s="133"/>
      <c r="Q48" s="122" t="str">
        <f>IF(OR(R48="Preventivo",R48="Detectivo"),"Probabilidad",IF(R48="Correctivo","Impacto",""))</f>
        <v/>
      </c>
      <c r="R48" s="123"/>
      <c r="S48" s="123"/>
      <c r="T48" s="124" t="str">
        <f t="shared" si="48"/>
        <v/>
      </c>
      <c r="U48" s="123"/>
      <c r="V48" s="123"/>
      <c r="W48" s="123"/>
      <c r="X48" s="125" t="str">
        <f>IFERROR(IF(AND(Q47="Probabilidad",Q48="Probabilidad"),(Z47-(+Z47*T48)),IF(AND(Q47="Impacto",Q48="Probabilidad"),(Z46-(+Z46*T48)),IF(Q48="Impacto",Z47,""))),"")</f>
        <v/>
      </c>
      <c r="Y48" s="126" t="str">
        <f t="shared" si="1"/>
        <v/>
      </c>
      <c r="Z48" s="127" t="str">
        <f t="shared" si="49"/>
        <v/>
      </c>
      <c r="AA48" s="126" t="str">
        <f t="shared" si="3"/>
        <v/>
      </c>
      <c r="AB48" s="127" t="str">
        <f>IFERROR(IF(AND(Q47="Impacto",Q48="Impacto"),(AB47-(+AB47*T48)),IF(AND(Q47="Probabilidad",Q48="Impacto"),(AB46-(+AB46*T48)),IF(Q48="Probabilidad",AB47,""))),"")</f>
        <v/>
      </c>
      <c r="AC48" s="128" t="str">
        <f t="shared" si="50"/>
        <v/>
      </c>
      <c r="AD48" s="129"/>
      <c r="AE48" s="130"/>
      <c r="AF48" s="130"/>
      <c r="AG48" s="131"/>
      <c r="AH48" s="132"/>
      <c r="AI48" s="132"/>
      <c r="AJ48" s="130"/>
      <c r="AK48" s="131"/>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1:69" ht="151.5" hidden="1" customHeight="1" x14ac:dyDescent="0.25">
      <c r="A49" s="216"/>
      <c r="B49" s="219"/>
      <c r="C49" s="219"/>
      <c r="D49" s="219"/>
      <c r="E49" s="222"/>
      <c r="F49" s="219"/>
      <c r="G49" s="225"/>
      <c r="H49" s="228"/>
      <c r="I49" s="210"/>
      <c r="J49" s="231"/>
      <c r="K49" s="210">
        <f t="shared" si="47"/>
        <v>0</v>
      </c>
      <c r="L49" s="228"/>
      <c r="M49" s="210"/>
      <c r="N49" s="213"/>
      <c r="O49" s="120">
        <v>4</v>
      </c>
      <c r="P49" s="121"/>
      <c r="Q49" s="122" t="str">
        <f t="shared" ref="Q49:Q51" si="51">IF(OR(R49="Preventivo",R49="Detectivo"),"Probabilidad",IF(R49="Correctivo","Impacto",""))</f>
        <v/>
      </c>
      <c r="R49" s="123"/>
      <c r="S49" s="123"/>
      <c r="T49" s="124" t="str">
        <f t="shared" si="48"/>
        <v/>
      </c>
      <c r="U49" s="123"/>
      <c r="V49" s="123"/>
      <c r="W49" s="123"/>
      <c r="X49" s="125" t="str">
        <f t="shared" ref="X49:X51" si="52">IFERROR(IF(AND(Q48="Probabilidad",Q49="Probabilidad"),(Z48-(+Z48*T49)),IF(AND(Q48="Impacto",Q49="Probabilidad"),(Z47-(+Z47*T49)),IF(Q49="Impacto",Z48,""))),"")</f>
        <v/>
      </c>
      <c r="Y49" s="126" t="str">
        <f t="shared" si="1"/>
        <v/>
      </c>
      <c r="Z49" s="127" t="str">
        <f t="shared" si="49"/>
        <v/>
      </c>
      <c r="AA49" s="126" t="str">
        <f t="shared" si="3"/>
        <v/>
      </c>
      <c r="AB49" s="127" t="str">
        <f t="shared" ref="AB49:AB51" si="53">IFERROR(IF(AND(Q48="Impacto",Q49="Impacto"),(AB48-(+AB48*T49)),IF(AND(Q48="Probabilidad",Q49="Impacto"),(AB47-(+AB47*T49)),IF(Q49="Probabilidad",AB48,""))),"")</f>
        <v/>
      </c>
      <c r="AC49" s="12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29"/>
      <c r="AE49" s="130"/>
      <c r="AF49" s="130"/>
      <c r="AG49" s="131"/>
      <c r="AH49" s="132"/>
      <c r="AI49" s="132"/>
      <c r="AJ49" s="130"/>
      <c r="AK49" s="131"/>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1:69" ht="151.5" hidden="1" customHeight="1" x14ac:dyDescent="0.25">
      <c r="A50" s="216"/>
      <c r="B50" s="219"/>
      <c r="C50" s="219"/>
      <c r="D50" s="219"/>
      <c r="E50" s="222"/>
      <c r="F50" s="219"/>
      <c r="G50" s="225"/>
      <c r="H50" s="228"/>
      <c r="I50" s="210"/>
      <c r="J50" s="231"/>
      <c r="K50" s="210">
        <f t="shared" si="47"/>
        <v>0</v>
      </c>
      <c r="L50" s="228"/>
      <c r="M50" s="210"/>
      <c r="N50" s="213"/>
      <c r="O50" s="120">
        <v>5</v>
      </c>
      <c r="P50" s="121"/>
      <c r="Q50" s="122" t="str">
        <f t="shared" si="51"/>
        <v/>
      </c>
      <c r="R50" s="123"/>
      <c r="S50" s="123"/>
      <c r="T50" s="124" t="str">
        <f t="shared" si="48"/>
        <v/>
      </c>
      <c r="U50" s="123"/>
      <c r="V50" s="123"/>
      <c r="W50" s="123"/>
      <c r="X50" s="125" t="str">
        <f t="shared" si="52"/>
        <v/>
      </c>
      <c r="Y50" s="126" t="str">
        <f t="shared" si="1"/>
        <v/>
      </c>
      <c r="Z50" s="127" t="str">
        <f t="shared" si="49"/>
        <v/>
      </c>
      <c r="AA50" s="126" t="str">
        <f t="shared" si="3"/>
        <v/>
      </c>
      <c r="AB50" s="127" t="str">
        <f t="shared" si="53"/>
        <v/>
      </c>
      <c r="AC50" s="128"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29"/>
      <c r="AE50" s="130"/>
      <c r="AF50" s="130"/>
      <c r="AG50" s="131"/>
      <c r="AH50" s="132"/>
      <c r="AI50" s="132"/>
      <c r="AJ50" s="130"/>
      <c r="AK50" s="131"/>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1:69" ht="151.5" hidden="1" customHeight="1" x14ac:dyDescent="0.25">
      <c r="A51" s="217"/>
      <c r="B51" s="220"/>
      <c r="C51" s="220"/>
      <c r="D51" s="220"/>
      <c r="E51" s="223"/>
      <c r="F51" s="220"/>
      <c r="G51" s="226"/>
      <c r="H51" s="229"/>
      <c r="I51" s="211"/>
      <c r="J51" s="232"/>
      <c r="K51" s="211">
        <f t="shared" si="47"/>
        <v>0</v>
      </c>
      <c r="L51" s="229"/>
      <c r="M51" s="211"/>
      <c r="N51" s="214"/>
      <c r="O51" s="120">
        <v>6</v>
      </c>
      <c r="P51" s="121"/>
      <c r="Q51" s="122" t="str">
        <f t="shared" si="51"/>
        <v/>
      </c>
      <c r="R51" s="123"/>
      <c r="S51" s="123"/>
      <c r="T51" s="124" t="str">
        <f t="shared" si="48"/>
        <v/>
      </c>
      <c r="U51" s="123"/>
      <c r="V51" s="123"/>
      <c r="W51" s="123"/>
      <c r="X51" s="125" t="str">
        <f t="shared" si="52"/>
        <v/>
      </c>
      <c r="Y51" s="126" t="str">
        <f t="shared" si="1"/>
        <v/>
      </c>
      <c r="Z51" s="127" t="str">
        <f t="shared" si="49"/>
        <v/>
      </c>
      <c r="AA51" s="126" t="str">
        <f t="shared" si="3"/>
        <v/>
      </c>
      <c r="AB51" s="127" t="str">
        <f t="shared" si="53"/>
        <v/>
      </c>
      <c r="AC51" s="128" t="str">
        <f t="shared" si="54"/>
        <v/>
      </c>
      <c r="AD51" s="129"/>
      <c r="AE51" s="130"/>
      <c r="AF51" s="130"/>
      <c r="AG51" s="131"/>
      <c r="AH51" s="132"/>
      <c r="AI51" s="132"/>
      <c r="AJ51" s="130"/>
      <c r="AK51" s="131"/>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1:69" ht="151.5" hidden="1" customHeight="1" x14ac:dyDescent="0.25">
      <c r="A52" s="215">
        <v>8</v>
      </c>
      <c r="B52" s="218"/>
      <c r="C52" s="218"/>
      <c r="D52" s="218"/>
      <c r="E52" s="221"/>
      <c r="F52" s="218"/>
      <c r="G52" s="224"/>
      <c r="H52" s="227" t="str">
        <f>IF(G52&lt;=0,"",IF(G52&lt;=2,"Muy Baja",IF(G52&lt;=24,"Baja",IF(G52&lt;=500,"Media",IF(G52&lt;=5000,"Alta","Muy Alta")))))</f>
        <v/>
      </c>
      <c r="I52" s="209" t="str">
        <f>IF(H52="","",IF(H52="Muy Baja",0.2,IF(H52="Baja",0.4,IF(H52="Media",0.6,IF(H52="Alta",0.8,IF(H52="Muy Alta",1,))))))</f>
        <v/>
      </c>
      <c r="J52" s="230"/>
      <c r="K52" s="209">
        <f>IF(NOT(ISERROR(MATCH(J52,'Tabla Impacto'!$B$221:$B$223,0))),'Tabla Impacto'!$F$223&amp;"Por favor no seleccionar los criterios de impacto(Afectación Económica o presupuestal y Pérdida Reputacional)",J52)</f>
        <v>0</v>
      </c>
      <c r="L52" s="227" t="str">
        <f>IF(OR(K52='Tabla Impacto'!$C$11,K52='Tabla Impacto'!$D$11),"Leve",IF(OR(K52='Tabla Impacto'!$C$12,K52='Tabla Impacto'!$D$12),"Menor",IF(OR(K52='Tabla Impacto'!$C$13,K52='Tabla Impacto'!$D$13),"Moderado",IF(OR(K52='Tabla Impacto'!$C$14,K52='Tabla Impacto'!$D$14),"Mayor",IF(OR(K52='Tabla Impacto'!$C$15,K52='Tabla Impacto'!$D$15),"Catastrófico","")))))</f>
        <v/>
      </c>
      <c r="M52" s="209" t="str">
        <f>IF(L52="","",IF(L52="Leve",0.2,IF(L52="Menor",0.4,IF(L52="Moderado",0.6,IF(L52="Mayor",0.8,IF(L52="Catastrófico",1,))))))</f>
        <v/>
      </c>
      <c r="N52" s="212"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0">
        <v>1</v>
      </c>
      <c r="P52" s="121"/>
      <c r="Q52" s="122" t="str">
        <f>IF(OR(R52="Preventivo",R52="Detectivo"),"Probabilidad",IF(R52="Correctivo","Impacto",""))</f>
        <v/>
      </c>
      <c r="R52" s="123"/>
      <c r="S52" s="123"/>
      <c r="T52" s="124" t="str">
        <f>IF(AND(R52="Preventivo",S52="Automático"),"50%",IF(AND(R52="Preventivo",S52="Manual"),"40%",IF(AND(R52="Detectivo",S52="Automático"),"40%",IF(AND(R52="Detectivo",S52="Manual"),"30%",IF(AND(R52="Correctivo",S52="Automático"),"35%",IF(AND(R52="Correctivo",S52="Manual"),"25%",""))))))</f>
        <v/>
      </c>
      <c r="U52" s="123"/>
      <c r="V52" s="123"/>
      <c r="W52" s="123"/>
      <c r="X52" s="125" t="str">
        <f>IFERROR(IF(Q52="Probabilidad",(I52-(+I52*T52)),IF(Q52="Impacto",I52,"")),"")</f>
        <v/>
      </c>
      <c r="Y52" s="126" t="str">
        <f>IFERROR(IF(X52="","",IF(X52&lt;=0.2,"Muy Baja",IF(X52&lt;=0.4,"Baja",IF(X52&lt;=0.6,"Media",IF(X52&lt;=0.8,"Alta","Muy Alta"))))),"")</f>
        <v/>
      </c>
      <c r="Z52" s="127" t="str">
        <f>+X52</f>
        <v/>
      </c>
      <c r="AA52" s="126" t="str">
        <f>IFERROR(IF(AB52="","",IF(AB52&lt;=0.2,"Leve",IF(AB52&lt;=0.4,"Menor",IF(AB52&lt;=0.6,"Moderado",IF(AB52&lt;=0.8,"Mayor","Catastrófico"))))),"")</f>
        <v/>
      </c>
      <c r="AB52" s="127" t="str">
        <f>IFERROR(IF(Q52="Impacto",(M52-(+M52*T52)),IF(Q52="Probabilidad",M52,"")),"")</f>
        <v/>
      </c>
      <c r="AC52" s="128"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29"/>
      <c r="AE52" s="130"/>
      <c r="AF52" s="130"/>
      <c r="AG52" s="131"/>
      <c r="AH52" s="132"/>
      <c r="AI52" s="132"/>
      <c r="AJ52" s="130"/>
      <c r="AK52" s="131"/>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1:69" ht="151.5" hidden="1" customHeight="1" x14ac:dyDescent="0.25">
      <c r="A53" s="216"/>
      <c r="B53" s="219"/>
      <c r="C53" s="219"/>
      <c r="D53" s="219"/>
      <c r="E53" s="222"/>
      <c r="F53" s="219"/>
      <c r="G53" s="225"/>
      <c r="H53" s="228"/>
      <c r="I53" s="210"/>
      <c r="J53" s="231"/>
      <c r="K53" s="210">
        <f>IF(NOT(ISERROR(MATCH(J53,_xlfn.ANCHORARRAY(E64),0))),I66&amp;"Por favor no seleccionar los criterios de impacto",J53)</f>
        <v>0</v>
      </c>
      <c r="L53" s="228"/>
      <c r="M53" s="210"/>
      <c r="N53" s="213"/>
      <c r="O53" s="120">
        <v>2</v>
      </c>
      <c r="P53" s="121"/>
      <c r="Q53" s="122" t="str">
        <f>IF(OR(R53="Preventivo",R53="Detectivo"),"Probabilidad",IF(R53="Correctivo","Impacto",""))</f>
        <v/>
      </c>
      <c r="R53" s="123"/>
      <c r="S53" s="123"/>
      <c r="T53" s="124" t="str">
        <f t="shared" ref="T53:T57" si="55">IF(AND(R53="Preventivo",S53="Automático"),"50%",IF(AND(R53="Preventivo",S53="Manual"),"40%",IF(AND(R53="Detectivo",S53="Automático"),"40%",IF(AND(R53="Detectivo",S53="Manual"),"30%",IF(AND(R53="Correctivo",S53="Automático"),"35%",IF(AND(R53="Correctivo",S53="Manual"),"25%",""))))))</f>
        <v/>
      </c>
      <c r="U53" s="123"/>
      <c r="V53" s="123"/>
      <c r="W53" s="123"/>
      <c r="X53" s="125" t="str">
        <f>IFERROR(IF(AND(Q52="Probabilidad",Q53="Probabilidad"),(Z52-(+Z52*T53)),IF(Q53="Probabilidad",(I52-(+I52*T53)),IF(Q53="Impacto",Z52,""))),"")</f>
        <v/>
      </c>
      <c r="Y53" s="126" t="str">
        <f t="shared" si="1"/>
        <v/>
      </c>
      <c r="Z53" s="127" t="str">
        <f t="shared" ref="Z53:Z57" si="56">+X53</f>
        <v/>
      </c>
      <c r="AA53" s="126" t="str">
        <f t="shared" si="3"/>
        <v/>
      </c>
      <c r="AB53" s="127" t="str">
        <f>IFERROR(IF(AND(Q52="Impacto",Q53="Impacto"),(AB52-(+AB52*T53)),IF(Q53="Impacto",(M52-(+M52*T53)),IF(Q53="Probabilidad",AB52,""))),"")</f>
        <v/>
      </c>
      <c r="AC53" s="128"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29"/>
      <c r="AE53" s="130"/>
      <c r="AF53" s="130"/>
      <c r="AG53" s="131"/>
      <c r="AH53" s="132"/>
      <c r="AI53" s="132"/>
      <c r="AJ53" s="130"/>
      <c r="AK53" s="131"/>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1:69" ht="151.5" hidden="1" customHeight="1" x14ac:dyDescent="0.25">
      <c r="A54" s="216"/>
      <c r="B54" s="219"/>
      <c r="C54" s="219"/>
      <c r="D54" s="219"/>
      <c r="E54" s="222"/>
      <c r="F54" s="219"/>
      <c r="G54" s="225"/>
      <c r="H54" s="228"/>
      <c r="I54" s="210"/>
      <c r="J54" s="231"/>
      <c r="K54" s="210">
        <f>IF(NOT(ISERROR(MATCH(J54,_xlfn.ANCHORARRAY(E65),0))),I67&amp;"Por favor no seleccionar los criterios de impacto",J54)</f>
        <v>0</v>
      </c>
      <c r="L54" s="228"/>
      <c r="M54" s="210"/>
      <c r="N54" s="213"/>
      <c r="O54" s="120">
        <v>3</v>
      </c>
      <c r="P54" s="133"/>
      <c r="Q54" s="122" t="str">
        <f>IF(OR(R54="Preventivo",R54="Detectivo"),"Probabilidad",IF(R54="Correctivo","Impacto",""))</f>
        <v/>
      </c>
      <c r="R54" s="123"/>
      <c r="S54" s="123"/>
      <c r="T54" s="124" t="str">
        <f t="shared" si="55"/>
        <v/>
      </c>
      <c r="U54" s="123"/>
      <c r="V54" s="123"/>
      <c r="W54" s="123"/>
      <c r="X54" s="125" t="str">
        <f>IFERROR(IF(AND(Q53="Probabilidad",Q54="Probabilidad"),(Z53-(+Z53*T54)),IF(AND(Q53="Impacto",Q54="Probabilidad"),(Z52-(+Z52*T54)),IF(Q54="Impacto",Z53,""))),"")</f>
        <v/>
      </c>
      <c r="Y54" s="126" t="str">
        <f t="shared" si="1"/>
        <v/>
      </c>
      <c r="Z54" s="127" t="str">
        <f t="shared" si="56"/>
        <v/>
      </c>
      <c r="AA54" s="126" t="str">
        <f t="shared" si="3"/>
        <v/>
      </c>
      <c r="AB54" s="127" t="str">
        <f>IFERROR(IF(AND(Q53="Impacto",Q54="Impacto"),(AB53-(+AB53*T54)),IF(AND(Q53="Probabilidad",Q54="Impacto"),(AB52-(+AB52*T54)),IF(Q54="Probabilidad",AB53,""))),"")</f>
        <v/>
      </c>
      <c r="AC54" s="128" t="str">
        <f t="shared" si="57"/>
        <v/>
      </c>
      <c r="AD54" s="129"/>
      <c r="AE54" s="130"/>
      <c r="AF54" s="130"/>
      <c r="AG54" s="131"/>
      <c r="AH54" s="132"/>
      <c r="AI54" s="132"/>
      <c r="AJ54" s="130"/>
      <c r="AK54" s="131"/>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1:69" ht="151.5" hidden="1" customHeight="1" x14ac:dyDescent="0.25">
      <c r="A55" s="216"/>
      <c r="B55" s="219"/>
      <c r="C55" s="219"/>
      <c r="D55" s="219"/>
      <c r="E55" s="222"/>
      <c r="F55" s="219"/>
      <c r="G55" s="225"/>
      <c r="H55" s="228"/>
      <c r="I55" s="210"/>
      <c r="J55" s="231"/>
      <c r="K55" s="210">
        <f>IF(NOT(ISERROR(MATCH(J55,_xlfn.ANCHORARRAY(E66),0))),I68&amp;"Por favor no seleccionar los criterios de impacto",J55)</f>
        <v>0</v>
      </c>
      <c r="L55" s="228"/>
      <c r="M55" s="210"/>
      <c r="N55" s="213"/>
      <c r="O55" s="120">
        <v>4</v>
      </c>
      <c r="P55" s="121"/>
      <c r="Q55" s="122" t="str">
        <f t="shared" ref="Q55:Q57" si="58">IF(OR(R55="Preventivo",R55="Detectivo"),"Probabilidad",IF(R55="Correctivo","Impacto",""))</f>
        <v/>
      </c>
      <c r="R55" s="123"/>
      <c r="S55" s="123"/>
      <c r="T55" s="124" t="str">
        <f t="shared" si="55"/>
        <v/>
      </c>
      <c r="U55" s="123"/>
      <c r="V55" s="123"/>
      <c r="W55" s="123"/>
      <c r="X55" s="125" t="str">
        <f t="shared" ref="X55:X57" si="59">IFERROR(IF(AND(Q54="Probabilidad",Q55="Probabilidad"),(Z54-(+Z54*T55)),IF(AND(Q54="Impacto",Q55="Probabilidad"),(Z53-(+Z53*T55)),IF(Q55="Impacto",Z54,""))),"")</f>
        <v/>
      </c>
      <c r="Y55" s="126" t="str">
        <f t="shared" si="1"/>
        <v/>
      </c>
      <c r="Z55" s="127" t="str">
        <f t="shared" si="56"/>
        <v/>
      </c>
      <c r="AA55" s="126" t="str">
        <f t="shared" si="3"/>
        <v/>
      </c>
      <c r="AB55" s="127" t="str">
        <f t="shared" ref="AB55:AB57" si="60">IFERROR(IF(AND(Q54="Impacto",Q55="Impacto"),(AB54-(+AB54*T55)),IF(AND(Q54="Probabilidad",Q55="Impacto"),(AB53-(+AB53*T55)),IF(Q55="Probabilidad",AB54,""))),"")</f>
        <v/>
      </c>
      <c r="AC55" s="12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29"/>
      <c r="AE55" s="130"/>
      <c r="AF55" s="130"/>
      <c r="AG55" s="131"/>
      <c r="AH55" s="132"/>
      <c r="AI55" s="132"/>
      <c r="AJ55" s="130"/>
      <c r="AK55" s="131"/>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1:69" ht="151.5" hidden="1" customHeight="1" x14ac:dyDescent="0.25">
      <c r="A56" s="216"/>
      <c r="B56" s="219"/>
      <c r="C56" s="219"/>
      <c r="D56" s="219"/>
      <c r="E56" s="222"/>
      <c r="F56" s="219"/>
      <c r="G56" s="225"/>
      <c r="H56" s="228"/>
      <c r="I56" s="210"/>
      <c r="J56" s="231"/>
      <c r="K56" s="210">
        <f>IF(NOT(ISERROR(MATCH(J56,_xlfn.ANCHORARRAY(E67),0))),I69&amp;"Por favor no seleccionar los criterios de impacto",J56)</f>
        <v>0</v>
      </c>
      <c r="L56" s="228"/>
      <c r="M56" s="210"/>
      <c r="N56" s="213"/>
      <c r="O56" s="120">
        <v>5</v>
      </c>
      <c r="P56" s="121"/>
      <c r="Q56" s="122" t="str">
        <f t="shared" si="58"/>
        <v/>
      </c>
      <c r="R56" s="123"/>
      <c r="S56" s="123"/>
      <c r="T56" s="124" t="str">
        <f t="shared" si="55"/>
        <v/>
      </c>
      <c r="U56" s="123"/>
      <c r="V56" s="123"/>
      <c r="W56" s="123"/>
      <c r="X56" s="125" t="str">
        <f t="shared" si="59"/>
        <v/>
      </c>
      <c r="Y56" s="126" t="str">
        <f t="shared" si="1"/>
        <v/>
      </c>
      <c r="Z56" s="127" t="str">
        <f t="shared" si="56"/>
        <v/>
      </c>
      <c r="AA56" s="126" t="str">
        <f t="shared" si="3"/>
        <v/>
      </c>
      <c r="AB56" s="127" t="str">
        <f t="shared" si="60"/>
        <v/>
      </c>
      <c r="AC56" s="128"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29"/>
      <c r="AE56" s="130"/>
      <c r="AF56" s="130"/>
      <c r="AG56" s="131"/>
      <c r="AH56" s="132"/>
      <c r="AI56" s="132"/>
      <c r="AJ56" s="130"/>
      <c r="AK56" s="131"/>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1:69" ht="151.5" hidden="1" customHeight="1" x14ac:dyDescent="0.25">
      <c r="A57" s="217"/>
      <c r="B57" s="220"/>
      <c r="C57" s="220"/>
      <c r="D57" s="220"/>
      <c r="E57" s="223"/>
      <c r="F57" s="220"/>
      <c r="G57" s="226"/>
      <c r="H57" s="229"/>
      <c r="I57" s="211"/>
      <c r="J57" s="232"/>
      <c r="K57" s="211">
        <f>IF(NOT(ISERROR(MATCH(J57,_xlfn.ANCHORARRAY(E68),0))),I70&amp;"Por favor no seleccionar los criterios de impacto",J57)</f>
        <v>0</v>
      </c>
      <c r="L57" s="229"/>
      <c r="M57" s="211"/>
      <c r="N57" s="214"/>
      <c r="O57" s="120">
        <v>6</v>
      </c>
      <c r="P57" s="121"/>
      <c r="Q57" s="122" t="str">
        <f t="shared" si="58"/>
        <v/>
      </c>
      <c r="R57" s="123"/>
      <c r="S57" s="123"/>
      <c r="T57" s="124" t="str">
        <f t="shared" si="55"/>
        <v/>
      </c>
      <c r="U57" s="123"/>
      <c r="V57" s="123"/>
      <c r="W57" s="123"/>
      <c r="X57" s="125" t="str">
        <f t="shared" si="59"/>
        <v/>
      </c>
      <c r="Y57" s="126" t="str">
        <f t="shared" si="1"/>
        <v/>
      </c>
      <c r="Z57" s="127" t="str">
        <f t="shared" si="56"/>
        <v/>
      </c>
      <c r="AA57" s="126" t="str">
        <f t="shared" si="3"/>
        <v/>
      </c>
      <c r="AB57" s="127" t="str">
        <f t="shared" si="60"/>
        <v/>
      </c>
      <c r="AC57" s="128" t="str">
        <f t="shared" si="61"/>
        <v/>
      </c>
      <c r="AD57" s="129"/>
      <c r="AE57" s="130"/>
      <c r="AF57" s="130"/>
      <c r="AG57" s="131"/>
      <c r="AH57" s="132"/>
      <c r="AI57" s="132"/>
      <c r="AJ57" s="130"/>
      <c r="AK57" s="131"/>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1:69" ht="151.5" hidden="1" customHeight="1" x14ac:dyDescent="0.25">
      <c r="A58" s="215">
        <v>9</v>
      </c>
      <c r="B58" s="218"/>
      <c r="C58" s="218"/>
      <c r="D58" s="218"/>
      <c r="E58" s="221"/>
      <c r="F58" s="218"/>
      <c r="G58" s="224"/>
      <c r="H58" s="227" t="str">
        <f>IF(G58&lt;=0,"",IF(G58&lt;=2,"Muy Baja",IF(G58&lt;=24,"Baja",IF(G58&lt;=500,"Media",IF(G58&lt;=5000,"Alta","Muy Alta")))))</f>
        <v/>
      </c>
      <c r="I58" s="209" t="str">
        <f>IF(H58="","",IF(H58="Muy Baja",0.2,IF(H58="Baja",0.4,IF(H58="Media",0.6,IF(H58="Alta",0.8,IF(H58="Muy Alta",1,))))))</f>
        <v/>
      </c>
      <c r="J58" s="230"/>
      <c r="K58" s="209">
        <f>IF(NOT(ISERROR(MATCH(J58,'Tabla Impacto'!$B$221:$B$223,0))),'Tabla Impacto'!$F$223&amp;"Por favor no seleccionar los criterios de impacto(Afectación Económica o presupuestal y Pérdida Reputacional)",J58)</f>
        <v>0</v>
      </c>
      <c r="L58" s="227" t="str">
        <f>IF(OR(K58='Tabla Impacto'!$C$11,K58='Tabla Impacto'!$D$11),"Leve",IF(OR(K58='Tabla Impacto'!$C$12,K58='Tabla Impacto'!$D$12),"Menor",IF(OR(K58='Tabla Impacto'!$C$13,K58='Tabla Impacto'!$D$13),"Moderado",IF(OR(K58='Tabla Impacto'!$C$14,K58='Tabla Impacto'!$D$14),"Mayor",IF(OR(K58='Tabla Impacto'!$C$15,K58='Tabla Impacto'!$D$15),"Catastrófico","")))))</f>
        <v/>
      </c>
      <c r="M58" s="209" t="str">
        <f>IF(L58="","",IF(L58="Leve",0.2,IF(L58="Menor",0.4,IF(L58="Moderado",0.6,IF(L58="Mayor",0.8,IF(L58="Catastrófico",1,))))))</f>
        <v/>
      </c>
      <c r="N58" s="212"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0">
        <v>1</v>
      </c>
      <c r="P58" s="121"/>
      <c r="Q58" s="122" t="str">
        <f>IF(OR(R58="Preventivo",R58="Detectivo"),"Probabilidad",IF(R58="Correctivo","Impacto",""))</f>
        <v/>
      </c>
      <c r="R58" s="123"/>
      <c r="S58" s="123"/>
      <c r="T58" s="124" t="str">
        <f>IF(AND(R58="Preventivo",S58="Automático"),"50%",IF(AND(R58="Preventivo",S58="Manual"),"40%",IF(AND(R58="Detectivo",S58="Automático"),"40%",IF(AND(R58="Detectivo",S58="Manual"),"30%",IF(AND(R58="Correctivo",S58="Automático"),"35%",IF(AND(R58="Correctivo",S58="Manual"),"25%",""))))))</f>
        <v/>
      </c>
      <c r="U58" s="123"/>
      <c r="V58" s="123"/>
      <c r="W58" s="123"/>
      <c r="X58" s="125" t="str">
        <f>IFERROR(IF(Q58="Probabilidad",(I58-(+I58*T58)),IF(Q58="Impacto",I58,"")),"")</f>
        <v/>
      </c>
      <c r="Y58" s="126" t="str">
        <f>IFERROR(IF(X58="","",IF(X58&lt;=0.2,"Muy Baja",IF(X58&lt;=0.4,"Baja",IF(X58&lt;=0.6,"Media",IF(X58&lt;=0.8,"Alta","Muy Alta"))))),"")</f>
        <v/>
      </c>
      <c r="Z58" s="127" t="str">
        <f>+X58</f>
        <v/>
      </c>
      <c r="AA58" s="126" t="str">
        <f>IFERROR(IF(AB58="","",IF(AB58&lt;=0.2,"Leve",IF(AB58&lt;=0.4,"Menor",IF(AB58&lt;=0.6,"Moderado",IF(AB58&lt;=0.8,"Mayor","Catastrófico"))))),"")</f>
        <v/>
      </c>
      <c r="AB58" s="127" t="str">
        <f>IFERROR(IF(Q58="Impacto",(M58-(+M58*T58)),IF(Q58="Probabilidad",M58,"")),"")</f>
        <v/>
      </c>
      <c r="AC58" s="128"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29"/>
      <c r="AE58" s="130"/>
      <c r="AF58" s="130"/>
      <c r="AG58" s="131"/>
      <c r="AH58" s="132"/>
      <c r="AI58" s="132"/>
      <c r="AJ58" s="130"/>
      <c r="AK58" s="131"/>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1:69" ht="151.5" hidden="1" customHeight="1" x14ac:dyDescent="0.25">
      <c r="A59" s="216"/>
      <c r="B59" s="219"/>
      <c r="C59" s="219"/>
      <c r="D59" s="219"/>
      <c r="E59" s="222"/>
      <c r="F59" s="219"/>
      <c r="G59" s="225"/>
      <c r="H59" s="228"/>
      <c r="I59" s="210"/>
      <c r="J59" s="231"/>
      <c r="K59" s="210">
        <f>IF(NOT(ISERROR(MATCH(J59,_xlfn.ANCHORARRAY(E70),0))),I72&amp;"Por favor no seleccionar los criterios de impacto",J59)</f>
        <v>0</v>
      </c>
      <c r="L59" s="228"/>
      <c r="M59" s="210"/>
      <c r="N59" s="213"/>
      <c r="O59" s="120">
        <v>2</v>
      </c>
      <c r="P59" s="121"/>
      <c r="Q59" s="122" t="str">
        <f>IF(OR(R59="Preventivo",R59="Detectivo"),"Probabilidad",IF(R59="Correctivo","Impacto",""))</f>
        <v/>
      </c>
      <c r="R59" s="123"/>
      <c r="S59" s="123"/>
      <c r="T59" s="124" t="str">
        <f t="shared" ref="T59:T63" si="62">IF(AND(R59="Preventivo",S59="Automático"),"50%",IF(AND(R59="Preventivo",S59="Manual"),"40%",IF(AND(R59="Detectivo",S59="Automático"),"40%",IF(AND(R59="Detectivo",S59="Manual"),"30%",IF(AND(R59="Correctivo",S59="Automático"),"35%",IF(AND(R59="Correctivo",S59="Manual"),"25%",""))))))</f>
        <v/>
      </c>
      <c r="U59" s="123"/>
      <c r="V59" s="123"/>
      <c r="W59" s="123"/>
      <c r="X59" s="125" t="str">
        <f>IFERROR(IF(AND(Q58="Probabilidad",Q59="Probabilidad"),(Z58-(+Z58*T59)),IF(Q59="Probabilidad",(I58-(+I58*T59)),IF(Q59="Impacto",Z58,""))),"")</f>
        <v/>
      </c>
      <c r="Y59" s="126" t="str">
        <f t="shared" si="1"/>
        <v/>
      </c>
      <c r="Z59" s="127" t="str">
        <f t="shared" ref="Z59:Z63" si="63">+X59</f>
        <v/>
      </c>
      <c r="AA59" s="126" t="str">
        <f t="shared" si="3"/>
        <v/>
      </c>
      <c r="AB59" s="127" t="str">
        <f>IFERROR(IF(AND(Q58="Impacto",Q59="Impacto"),(AB58-(+AB58*T59)),IF(Q59="Impacto",(M58-(+M58*T59)),IF(Q59="Probabilidad",AB58,""))),"")</f>
        <v/>
      </c>
      <c r="AC59" s="128"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29"/>
      <c r="AE59" s="130"/>
      <c r="AF59" s="130"/>
      <c r="AG59" s="131"/>
      <c r="AH59" s="132"/>
      <c r="AI59" s="132"/>
      <c r="AJ59" s="130"/>
      <c r="AK59" s="131"/>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1:69" ht="151.5" hidden="1" customHeight="1" x14ac:dyDescent="0.25">
      <c r="A60" s="216"/>
      <c r="B60" s="219"/>
      <c r="C60" s="219"/>
      <c r="D60" s="219"/>
      <c r="E60" s="222"/>
      <c r="F60" s="219"/>
      <c r="G60" s="225"/>
      <c r="H60" s="228"/>
      <c r="I60" s="210"/>
      <c r="J60" s="231"/>
      <c r="K60" s="210">
        <f>IF(NOT(ISERROR(MATCH(J60,_xlfn.ANCHORARRAY(E71),0))),I73&amp;"Por favor no seleccionar los criterios de impacto",J60)</f>
        <v>0</v>
      </c>
      <c r="L60" s="228"/>
      <c r="M60" s="210"/>
      <c r="N60" s="213"/>
      <c r="O60" s="120">
        <v>3</v>
      </c>
      <c r="P60" s="133"/>
      <c r="Q60" s="122" t="str">
        <f>IF(OR(R60="Preventivo",R60="Detectivo"),"Probabilidad",IF(R60="Correctivo","Impacto",""))</f>
        <v/>
      </c>
      <c r="R60" s="123"/>
      <c r="S60" s="123"/>
      <c r="T60" s="124" t="str">
        <f t="shared" si="62"/>
        <v/>
      </c>
      <c r="U60" s="123"/>
      <c r="V60" s="123"/>
      <c r="W60" s="123"/>
      <c r="X60" s="125" t="str">
        <f>IFERROR(IF(AND(Q59="Probabilidad",Q60="Probabilidad"),(Z59-(+Z59*T60)),IF(AND(Q59="Impacto",Q60="Probabilidad"),(Z58-(+Z58*T60)),IF(Q60="Impacto",Z59,""))),"")</f>
        <v/>
      </c>
      <c r="Y60" s="126" t="str">
        <f t="shared" si="1"/>
        <v/>
      </c>
      <c r="Z60" s="127" t="str">
        <f t="shared" si="63"/>
        <v/>
      </c>
      <c r="AA60" s="126" t="str">
        <f t="shared" si="3"/>
        <v/>
      </c>
      <c r="AB60" s="127" t="str">
        <f>IFERROR(IF(AND(Q59="Impacto",Q60="Impacto"),(AB59-(+AB59*T60)),IF(AND(Q59="Probabilidad",Q60="Impacto"),(AB58-(+AB58*T60)),IF(Q60="Probabilidad",AB59,""))),"")</f>
        <v/>
      </c>
      <c r="AC60" s="128" t="str">
        <f t="shared" si="64"/>
        <v/>
      </c>
      <c r="AD60" s="129"/>
      <c r="AE60" s="130"/>
      <c r="AF60" s="130"/>
      <c r="AG60" s="131"/>
      <c r="AH60" s="132"/>
      <c r="AI60" s="132"/>
      <c r="AJ60" s="130"/>
      <c r="AK60" s="131"/>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1:69" ht="151.5" hidden="1" customHeight="1" x14ac:dyDescent="0.25">
      <c r="A61" s="216"/>
      <c r="B61" s="219"/>
      <c r="C61" s="219"/>
      <c r="D61" s="219"/>
      <c r="E61" s="222"/>
      <c r="F61" s="219"/>
      <c r="G61" s="225"/>
      <c r="H61" s="228"/>
      <c r="I61" s="210"/>
      <c r="J61" s="231"/>
      <c r="K61" s="210">
        <f>IF(NOT(ISERROR(MATCH(J61,_xlfn.ANCHORARRAY(E72),0))),I74&amp;"Por favor no seleccionar los criterios de impacto",J61)</f>
        <v>0</v>
      </c>
      <c r="L61" s="228"/>
      <c r="M61" s="210"/>
      <c r="N61" s="213"/>
      <c r="O61" s="120">
        <v>4</v>
      </c>
      <c r="P61" s="121"/>
      <c r="Q61" s="122" t="str">
        <f t="shared" ref="Q61:Q63" si="65">IF(OR(R61="Preventivo",R61="Detectivo"),"Probabilidad",IF(R61="Correctivo","Impacto",""))</f>
        <v/>
      </c>
      <c r="R61" s="123"/>
      <c r="S61" s="123"/>
      <c r="T61" s="124" t="str">
        <f t="shared" si="62"/>
        <v/>
      </c>
      <c r="U61" s="123"/>
      <c r="V61" s="123"/>
      <c r="W61" s="123"/>
      <c r="X61" s="125" t="str">
        <f t="shared" ref="X61:X63" si="66">IFERROR(IF(AND(Q60="Probabilidad",Q61="Probabilidad"),(Z60-(+Z60*T61)),IF(AND(Q60="Impacto",Q61="Probabilidad"),(Z59-(+Z59*T61)),IF(Q61="Impacto",Z60,""))),"")</f>
        <v/>
      </c>
      <c r="Y61" s="126" t="str">
        <f t="shared" si="1"/>
        <v/>
      </c>
      <c r="Z61" s="127" t="str">
        <f t="shared" si="63"/>
        <v/>
      </c>
      <c r="AA61" s="126" t="str">
        <f t="shared" si="3"/>
        <v/>
      </c>
      <c r="AB61" s="127" t="str">
        <f t="shared" ref="AB61:AB63" si="67">IFERROR(IF(AND(Q60="Impacto",Q61="Impacto"),(AB60-(+AB60*T61)),IF(AND(Q60="Probabilidad",Q61="Impacto"),(AB59-(+AB59*T61)),IF(Q61="Probabilidad",AB60,""))),"")</f>
        <v/>
      </c>
      <c r="AC61" s="12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29"/>
      <c r="AE61" s="130"/>
      <c r="AF61" s="130"/>
      <c r="AG61" s="131"/>
      <c r="AH61" s="132"/>
      <c r="AI61" s="132"/>
      <c r="AJ61" s="130"/>
      <c r="AK61" s="131"/>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1:69" ht="151.5" hidden="1" customHeight="1" x14ac:dyDescent="0.25">
      <c r="A62" s="216"/>
      <c r="B62" s="219"/>
      <c r="C62" s="219"/>
      <c r="D62" s="219"/>
      <c r="E62" s="222"/>
      <c r="F62" s="219"/>
      <c r="G62" s="225"/>
      <c r="H62" s="228"/>
      <c r="I62" s="210"/>
      <c r="J62" s="231"/>
      <c r="K62" s="210">
        <f>IF(NOT(ISERROR(MATCH(J62,_xlfn.ANCHORARRAY(E73),0))),I75&amp;"Por favor no seleccionar los criterios de impacto",J62)</f>
        <v>0</v>
      </c>
      <c r="L62" s="228"/>
      <c r="M62" s="210"/>
      <c r="N62" s="213"/>
      <c r="O62" s="120">
        <v>5</v>
      </c>
      <c r="P62" s="121"/>
      <c r="Q62" s="122" t="str">
        <f t="shared" si="65"/>
        <v/>
      </c>
      <c r="R62" s="123"/>
      <c r="S62" s="123"/>
      <c r="T62" s="124" t="str">
        <f t="shared" si="62"/>
        <v/>
      </c>
      <c r="U62" s="123"/>
      <c r="V62" s="123"/>
      <c r="W62" s="123"/>
      <c r="X62" s="125" t="str">
        <f t="shared" si="66"/>
        <v/>
      </c>
      <c r="Y62" s="126" t="str">
        <f t="shared" si="1"/>
        <v/>
      </c>
      <c r="Z62" s="127" t="str">
        <f t="shared" si="63"/>
        <v/>
      </c>
      <c r="AA62" s="126" t="str">
        <f t="shared" si="3"/>
        <v/>
      </c>
      <c r="AB62" s="127" t="str">
        <f t="shared" si="67"/>
        <v/>
      </c>
      <c r="AC62" s="128"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29"/>
      <c r="AE62" s="130"/>
      <c r="AF62" s="130"/>
      <c r="AG62" s="131"/>
      <c r="AH62" s="132"/>
      <c r="AI62" s="132"/>
      <c r="AJ62" s="130"/>
      <c r="AK62" s="131"/>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1:69" ht="151.5" hidden="1" customHeight="1" x14ac:dyDescent="0.25">
      <c r="A63" s="217"/>
      <c r="B63" s="220"/>
      <c r="C63" s="220"/>
      <c r="D63" s="220"/>
      <c r="E63" s="223"/>
      <c r="F63" s="220"/>
      <c r="G63" s="226"/>
      <c r="H63" s="229"/>
      <c r="I63" s="211"/>
      <c r="J63" s="232"/>
      <c r="K63" s="211">
        <f>IF(NOT(ISERROR(MATCH(J63,_xlfn.ANCHORARRAY(E74),0))),I76&amp;"Por favor no seleccionar los criterios de impacto",J63)</f>
        <v>0</v>
      </c>
      <c r="L63" s="229"/>
      <c r="M63" s="211"/>
      <c r="N63" s="214"/>
      <c r="O63" s="120">
        <v>6</v>
      </c>
      <c r="P63" s="121"/>
      <c r="Q63" s="122" t="str">
        <f t="shared" si="65"/>
        <v/>
      </c>
      <c r="R63" s="123"/>
      <c r="S63" s="123"/>
      <c r="T63" s="124" t="str">
        <f t="shared" si="62"/>
        <v/>
      </c>
      <c r="U63" s="123"/>
      <c r="V63" s="123"/>
      <c r="W63" s="123"/>
      <c r="X63" s="125" t="str">
        <f t="shared" si="66"/>
        <v/>
      </c>
      <c r="Y63" s="126" t="str">
        <f t="shared" si="1"/>
        <v/>
      </c>
      <c r="Z63" s="127" t="str">
        <f t="shared" si="63"/>
        <v/>
      </c>
      <c r="AA63" s="126" t="str">
        <f t="shared" si="3"/>
        <v/>
      </c>
      <c r="AB63" s="127" t="str">
        <f t="shared" si="67"/>
        <v/>
      </c>
      <c r="AC63" s="128" t="str">
        <f t="shared" si="68"/>
        <v/>
      </c>
      <c r="AD63" s="129"/>
      <c r="AE63" s="130"/>
      <c r="AF63" s="130"/>
      <c r="AG63" s="131"/>
      <c r="AH63" s="132"/>
      <c r="AI63" s="132"/>
      <c r="AJ63" s="130"/>
      <c r="AK63" s="131"/>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1:69" ht="151.5" hidden="1" customHeight="1" x14ac:dyDescent="0.25">
      <c r="A64" s="215">
        <v>10</v>
      </c>
      <c r="B64" s="218"/>
      <c r="C64" s="218"/>
      <c r="D64" s="218"/>
      <c r="E64" s="221"/>
      <c r="F64" s="218"/>
      <c r="G64" s="224"/>
      <c r="H64" s="227" t="str">
        <f>IF(G64&lt;=0,"",IF(G64&lt;=2,"Muy Baja",IF(G64&lt;=24,"Baja",IF(G64&lt;=500,"Media",IF(G64&lt;=5000,"Alta","Muy Alta")))))</f>
        <v/>
      </c>
      <c r="I64" s="209" t="str">
        <f>IF(H64="","",IF(H64="Muy Baja",0.2,IF(H64="Baja",0.4,IF(H64="Media",0.6,IF(H64="Alta",0.8,IF(H64="Muy Alta",1,))))))</f>
        <v/>
      </c>
      <c r="J64" s="230"/>
      <c r="K64" s="209">
        <f>IF(NOT(ISERROR(MATCH(J64,'Tabla Impacto'!$B$221:$B$223,0))),'Tabla Impacto'!$F$223&amp;"Por favor no seleccionar los criterios de impacto(Afectación Económica o presupuestal y Pérdida Reputacional)",J64)</f>
        <v>0</v>
      </c>
      <c r="L64" s="227" t="str">
        <f>IF(OR(K64='Tabla Impacto'!$C$11,K64='Tabla Impacto'!$D$11),"Leve",IF(OR(K64='Tabla Impacto'!$C$12,K64='Tabla Impacto'!$D$12),"Menor",IF(OR(K64='Tabla Impacto'!$C$13,K64='Tabla Impacto'!$D$13),"Moderado",IF(OR(K64='Tabla Impacto'!$C$14,K64='Tabla Impacto'!$D$14),"Mayor",IF(OR(K64='Tabla Impacto'!$C$15,K64='Tabla Impacto'!$D$15),"Catastrófico","")))))</f>
        <v/>
      </c>
      <c r="M64" s="209" t="str">
        <f>IF(L64="","",IF(L64="Leve",0.2,IF(L64="Menor",0.4,IF(L64="Moderado",0.6,IF(L64="Mayor",0.8,IF(L64="Catastrófico",1,))))))</f>
        <v/>
      </c>
      <c r="N64" s="212"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0">
        <v>1</v>
      </c>
      <c r="P64" s="121"/>
      <c r="Q64" s="122" t="str">
        <f>IF(OR(R64="Preventivo",R64="Detectivo"),"Probabilidad",IF(R64="Correctivo","Impacto",""))</f>
        <v/>
      </c>
      <c r="R64" s="123"/>
      <c r="S64" s="123"/>
      <c r="T64" s="124" t="str">
        <f>IF(AND(R64="Preventivo",S64="Automático"),"50%",IF(AND(R64="Preventivo",S64="Manual"),"40%",IF(AND(R64="Detectivo",S64="Automático"),"40%",IF(AND(R64="Detectivo",S64="Manual"),"30%",IF(AND(R64="Correctivo",S64="Automático"),"35%",IF(AND(R64="Correctivo",S64="Manual"),"25%",""))))))</f>
        <v/>
      </c>
      <c r="U64" s="123"/>
      <c r="V64" s="123"/>
      <c r="W64" s="123"/>
      <c r="X64" s="125" t="str">
        <f>IFERROR(IF(Q64="Probabilidad",(I64-(+I64*T64)),IF(Q64="Impacto",I64,"")),"")</f>
        <v/>
      </c>
      <c r="Y64" s="126" t="str">
        <f>IFERROR(IF(X64="","",IF(X64&lt;=0.2,"Muy Baja",IF(X64&lt;=0.4,"Baja",IF(X64&lt;=0.6,"Media",IF(X64&lt;=0.8,"Alta","Muy Alta"))))),"")</f>
        <v/>
      </c>
      <c r="Z64" s="127" t="str">
        <f>+X64</f>
        <v/>
      </c>
      <c r="AA64" s="126" t="str">
        <f>IFERROR(IF(AB64="","",IF(AB64&lt;=0.2,"Leve",IF(AB64&lt;=0.4,"Menor",IF(AB64&lt;=0.6,"Moderado",IF(AB64&lt;=0.8,"Mayor","Catastrófico"))))),"")</f>
        <v/>
      </c>
      <c r="AB64" s="127" t="str">
        <f>IFERROR(IF(Q64="Impacto",(M64-(+M64*T64)),IF(Q64="Probabilidad",M64,"")),"")</f>
        <v/>
      </c>
      <c r="AC64" s="128"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29"/>
      <c r="AE64" s="130"/>
      <c r="AF64" s="130"/>
      <c r="AG64" s="131"/>
      <c r="AH64" s="132"/>
      <c r="AI64" s="132"/>
      <c r="AJ64" s="130"/>
      <c r="AK64" s="131"/>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1:37" ht="151.5" hidden="1" customHeight="1" x14ac:dyDescent="0.25">
      <c r="A65" s="216"/>
      <c r="B65" s="219"/>
      <c r="C65" s="219"/>
      <c r="D65" s="219"/>
      <c r="E65" s="222"/>
      <c r="F65" s="219"/>
      <c r="G65" s="225"/>
      <c r="H65" s="228"/>
      <c r="I65" s="210"/>
      <c r="J65" s="231"/>
      <c r="K65" s="210">
        <f>IF(NOT(ISERROR(MATCH(J65,_xlfn.ANCHORARRAY(E76),0))),I78&amp;"Por favor no seleccionar los criterios de impacto",J65)</f>
        <v>0</v>
      </c>
      <c r="L65" s="228"/>
      <c r="M65" s="210"/>
      <c r="N65" s="213"/>
      <c r="O65" s="120">
        <v>2</v>
      </c>
      <c r="P65" s="121"/>
      <c r="Q65" s="122" t="str">
        <f>IF(OR(R65="Preventivo",R65="Detectivo"),"Probabilidad",IF(R65="Correctivo","Impacto",""))</f>
        <v/>
      </c>
      <c r="R65" s="123"/>
      <c r="S65" s="123"/>
      <c r="T65" s="124" t="str">
        <f t="shared" ref="T65:T69" si="69">IF(AND(R65="Preventivo",S65="Automático"),"50%",IF(AND(R65="Preventivo",S65="Manual"),"40%",IF(AND(R65="Detectivo",S65="Automático"),"40%",IF(AND(R65="Detectivo",S65="Manual"),"30%",IF(AND(R65="Correctivo",S65="Automático"),"35%",IF(AND(R65="Correctivo",S65="Manual"),"25%",""))))))</f>
        <v/>
      </c>
      <c r="U65" s="123"/>
      <c r="V65" s="123"/>
      <c r="W65" s="123"/>
      <c r="X65" s="125" t="str">
        <f>IFERROR(IF(AND(Q64="Probabilidad",Q65="Probabilidad"),(Z64-(+Z64*T65)),IF(Q65="Probabilidad",(I64-(+I64*T65)),IF(Q65="Impacto",Z64,""))),"")</f>
        <v/>
      </c>
      <c r="Y65" s="126" t="str">
        <f t="shared" si="1"/>
        <v/>
      </c>
      <c r="Z65" s="127" t="str">
        <f t="shared" ref="Z65:Z69" si="70">+X65</f>
        <v/>
      </c>
      <c r="AA65" s="126" t="str">
        <f t="shared" si="3"/>
        <v/>
      </c>
      <c r="AB65" s="127" t="str">
        <f>IFERROR(IF(AND(Q64="Impacto",Q65="Impacto"),(AB64-(+AB64*T65)),IF(Q65="Impacto",(M64-(+M64*T65)),IF(Q65="Probabilidad",AB64,""))),"")</f>
        <v/>
      </c>
      <c r="AC65" s="128"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29"/>
      <c r="AE65" s="130"/>
      <c r="AF65" s="130"/>
      <c r="AG65" s="131"/>
      <c r="AH65" s="132"/>
      <c r="AI65" s="132"/>
      <c r="AJ65" s="130"/>
      <c r="AK65" s="131"/>
    </row>
    <row r="66" spans="1:37" ht="151.5" hidden="1" customHeight="1" x14ac:dyDescent="0.25">
      <c r="A66" s="216"/>
      <c r="B66" s="219"/>
      <c r="C66" s="219"/>
      <c r="D66" s="219"/>
      <c r="E66" s="222"/>
      <c r="F66" s="219"/>
      <c r="G66" s="225"/>
      <c r="H66" s="228"/>
      <c r="I66" s="210"/>
      <c r="J66" s="231"/>
      <c r="K66" s="210">
        <f>IF(NOT(ISERROR(MATCH(J66,_xlfn.ANCHORARRAY(E77),0))),I79&amp;"Por favor no seleccionar los criterios de impacto",J66)</f>
        <v>0</v>
      </c>
      <c r="L66" s="228"/>
      <c r="M66" s="210"/>
      <c r="N66" s="213"/>
      <c r="O66" s="120">
        <v>3</v>
      </c>
      <c r="P66" s="133"/>
      <c r="Q66" s="122" t="str">
        <f>IF(OR(R66="Preventivo",R66="Detectivo"),"Probabilidad",IF(R66="Correctivo","Impacto",""))</f>
        <v/>
      </c>
      <c r="R66" s="123"/>
      <c r="S66" s="123"/>
      <c r="T66" s="124" t="str">
        <f t="shared" si="69"/>
        <v/>
      </c>
      <c r="U66" s="123"/>
      <c r="V66" s="123"/>
      <c r="W66" s="123"/>
      <c r="X66" s="125" t="str">
        <f>IFERROR(IF(AND(Q65="Probabilidad",Q66="Probabilidad"),(Z65-(+Z65*T66)),IF(AND(Q65="Impacto",Q66="Probabilidad"),(Z64-(+Z64*T66)),IF(Q66="Impacto",Z65,""))),"")</f>
        <v/>
      </c>
      <c r="Y66" s="126" t="str">
        <f t="shared" si="1"/>
        <v/>
      </c>
      <c r="Z66" s="127" t="str">
        <f t="shared" si="70"/>
        <v/>
      </c>
      <c r="AA66" s="126" t="str">
        <f t="shared" si="3"/>
        <v/>
      </c>
      <c r="AB66" s="127" t="str">
        <f>IFERROR(IF(AND(Q65="Impacto",Q66="Impacto"),(AB65-(+AB65*T66)),IF(AND(Q65="Probabilidad",Q66="Impacto"),(AB64-(+AB64*T66)),IF(Q66="Probabilidad",AB65,""))),"")</f>
        <v/>
      </c>
      <c r="AC66" s="128" t="str">
        <f t="shared" si="71"/>
        <v/>
      </c>
      <c r="AD66" s="129"/>
      <c r="AE66" s="130"/>
      <c r="AF66" s="130"/>
      <c r="AG66" s="131"/>
      <c r="AH66" s="132"/>
      <c r="AI66" s="132"/>
      <c r="AJ66" s="130"/>
      <c r="AK66" s="131"/>
    </row>
    <row r="67" spans="1:37" ht="151.5" hidden="1" customHeight="1" x14ac:dyDescent="0.25">
      <c r="A67" s="216"/>
      <c r="B67" s="219"/>
      <c r="C67" s="219"/>
      <c r="D67" s="219"/>
      <c r="E67" s="222"/>
      <c r="F67" s="219"/>
      <c r="G67" s="225"/>
      <c r="H67" s="228"/>
      <c r="I67" s="210"/>
      <c r="J67" s="231"/>
      <c r="K67" s="210">
        <f>IF(NOT(ISERROR(MATCH(J67,_xlfn.ANCHORARRAY(E78),0))),I80&amp;"Por favor no seleccionar los criterios de impacto",J67)</f>
        <v>0</v>
      </c>
      <c r="L67" s="228"/>
      <c r="M67" s="210"/>
      <c r="N67" s="213"/>
      <c r="O67" s="120">
        <v>4</v>
      </c>
      <c r="P67" s="121"/>
      <c r="Q67" s="122" t="str">
        <f t="shared" ref="Q67:Q69" si="72">IF(OR(R67="Preventivo",R67="Detectivo"),"Probabilidad",IF(R67="Correctivo","Impacto",""))</f>
        <v/>
      </c>
      <c r="R67" s="123"/>
      <c r="S67" s="123"/>
      <c r="T67" s="124" t="str">
        <f t="shared" si="69"/>
        <v/>
      </c>
      <c r="U67" s="123"/>
      <c r="V67" s="123"/>
      <c r="W67" s="123"/>
      <c r="X67" s="125" t="str">
        <f t="shared" ref="X67:X69" si="73">IFERROR(IF(AND(Q66="Probabilidad",Q67="Probabilidad"),(Z66-(+Z66*T67)),IF(AND(Q66="Impacto",Q67="Probabilidad"),(Z65-(+Z65*T67)),IF(Q67="Impacto",Z66,""))),"")</f>
        <v/>
      </c>
      <c r="Y67" s="126" t="str">
        <f t="shared" si="1"/>
        <v/>
      </c>
      <c r="Z67" s="127" t="str">
        <f t="shared" si="70"/>
        <v/>
      </c>
      <c r="AA67" s="126" t="str">
        <f t="shared" si="3"/>
        <v/>
      </c>
      <c r="AB67" s="127" t="str">
        <f t="shared" ref="AB67:AB69" si="74">IFERROR(IF(AND(Q66="Impacto",Q67="Impacto"),(AB66-(+AB66*T67)),IF(AND(Q66="Probabilidad",Q67="Impacto"),(AB65-(+AB65*T67)),IF(Q67="Probabilidad",AB66,""))),"")</f>
        <v/>
      </c>
      <c r="AC67" s="12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29"/>
      <c r="AE67" s="130"/>
      <c r="AF67" s="130"/>
      <c r="AG67" s="131"/>
      <c r="AH67" s="132"/>
      <c r="AI67" s="132"/>
      <c r="AJ67" s="130"/>
      <c r="AK67" s="131"/>
    </row>
    <row r="68" spans="1:37" ht="151.5" hidden="1" customHeight="1" x14ac:dyDescent="0.25">
      <c r="A68" s="216"/>
      <c r="B68" s="219"/>
      <c r="C68" s="219"/>
      <c r="D68" s="219"/>
      <c r="E68" s="222"/>
      <c r="F68" s="219"/>
      <c r="G68" s="225"/>
      <c r="H68" s="228"/>
      <c r="I68" s="210"/>
      <c r="J68" s="231"/>
      <c r="K68" s="210">
        <f>IF(NOT(ISERROR(MATCH(J68,_xlfn.ANCHORARRAY(E79),0))),I81&amp;"Por favor no seleccionar los criterios de impacto",J68)</f>
        <v>0</v>
      </c>
      <c r="L68" s="228"/>
      <c r="M68" s="210"/>
      <c r="N68" s="213"/>
      <c r="O68" s="120">
        <v>5</v>
      </c>
      <c r="P68" s="121"/>
      <c r="Q68" s="122" t="str">
        <f t="shared" si="72"/>
        <v/>
      </c>
      <c r="R68" s="123"/>
      <c r="S68" s="123"/>
      <c r="T68" s="124" t="str">
        <f t="shared" si="69"/>
        <v/>
      </c>
      <c r="U68" s="123"/>
      <c r="V68" s="123"/>
      <c r="W68" s="123"/>
      <c r="X68" s="125" t="str">
        <f t="shared" si="73"/>
        <v/>
      </c>
      <c r="Y68" s="126" t="str">
        <f t="shared" si="1"/>
        <v/>
      </c>
      <c r="Z68" s="127" t="str">
        <f t="shared" si="70"/>
        <v/>
      </c>
      <c r="AA68" s="126" t="str">
        <f t="shared" si="3"/>
        <v/>
      </c>
      <c r="AB68" s="127" t="str">
        <f t="shared" si="74"/>
        <v/>
      </c>
      <c r="AC68" s="128"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29"/>
      <c r="AE68" s="130"/>
      <c r="AF68" s="130"/>
      <c r="AG68" s="131"/>
      <c r="AH68" s="132"/>
      <c r="AI68" s="132"/>
      <c r="AJ68" s="130"/>
      <c r="AK68" s="131"/>
    </row>
    <row r="69" spans="1:37" hidden="1" x14ac:dyDescent="0.25">
      <c r="A69" s="217"/>
      <c r="B69" s="220"/>
      <c r="C69" s="220"/>
      <c r="D69" s="220"/>
      <c r="E69" s="223"/>
      <c r="F69" s="220"/>
      <c r="G69" s="226"/>
      <c r="H69" s="229"/>
      <c r="I69" s="211"/>
      <c r="J69" s="232"/>
      <c r="K69" s="211">
        <f>IF(NOT(ISERROR(MATCH(J69,_xlfn.ANCHORARRAY(E80),0))),I82&amp;"Por favor no seleccionar los criterios de impacto",J69)</f>
        <v>0</v>
      </c>
      <c r="L69" s="229"/>
      <c r="M69" s="211"/>
      <c r="N69" s="214"/>
      <c r="O69" s="120">
        <v>6</v>
      </c>
      <c r="P69" s="121"/>
      <c r="Q69" s="122" t="str">
        <f t="shared" si="72"/>
        <v/>
      </c>
      <c r="R69" s="123"/>
      <c r="S69" s="123"/>
      <c r="T69" s="124" t="str">
        <f t="shared" si="69"/>
        <v/>
      </c>
      <c r="U69" s="123"/>
      <c r="V69" s="123"/>
      <c r="W69" s="123"/>
      <c r="X69" s="125" t="str">
        <f t="shared" si="73"/>
        <v/>
      </c>
      <c r="Y69" s="126" t="str">
        <f t="shared" si="1"/>
        <v/>
      </c>
      <c r="Z69" s="127" t="str">
        <f t="shared" si="70"/>
        <v/>
      </c>
      <c r="AA69" s="126" t="str">
        <f t="shared" si="3"/>
        <v/>
      </c>
      <c r="AB69" s="127" t="str">
        <f t="shared" si="74"/>
        <v/>
      </c>
      <c r="AC69" s="128" t="str">
        <f t="shared" si="75"/>
        <v/>
      </c>
      <c r="AD69" s="129"/>
      <c r="AE69" s="130"/>
      <c r="AF69" s="130"/>
      <c r="AG69" s="131"/>
      <c r="AH69" s="132"/>
      <c r="AI69" s="132"/>
      <c r="AJ69" s="130"/>
      <c r="AK69" s="131"/>
    </row>
    <row r="70" spans="1:37" ht="49.5" customHeight="1" x14ac:dyDescent="0.25">
      <c r="A70" s="5"/>
      <c r="B70" s="206" t="s">
        <v>130</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8"/>
    </row>
    <row r="72" spans="1:37" x14ac:dyDescent="0.25">
      <c r="A72" s="1"/>
      <c r="B72" s="22" t="s">
        <v>142</v>
      </c>
      <c r="C72" s="1"/>
      <c r="D72" s="1"/>
      <c r="F72" s="1"/>
    </row>
  </sheetData>
  <dataConsolidate/>
  <mergeCells count="189">
    <mergeCell ref="I10:I15"/>
    <mergeCell ref="J10:J15"/>
    <mergeCell ref="K10:K15"/>
    <mergeCell ref="L10:L15"/>
    <mergeCell ref="M10:M15"/>
    <mergeCell ref="I8:I9"/>
    <mergeCell ref="B8:B9"/>
    <mergeCell ref="AE8:AE9"/>
    <mergeCell ref="F10:F15"/>
    <mergeCell ref="G10:G15"/>
    <mergeCell ref="H10:H15"/>
    <mergeCell ref="B10:B15"/>
    <mergeCell ref="C10:C15"/>
    <mergeCell ref="D10:D15"/>
    <mergeCell ref="AK8:AK9"/>
    <mergeCell ref="AJ8:AJ9"/>
    <mergeCell ref="AI8:AI9"/>
    <mergeCell ref="AH8:AH9"/>
    <mergeCell ref="AG8:AG9"/>
    <mergeCell ref="K16:K21"/>
    <mergeCell ref="L16:L21"/>
    <mergeCell ref="M16:M21"/>
    <mergeCell ref="N16:N21"/>
    <mergeCell ref="AF8:AF9"/>
    <mergeCell ref="AA8:AA9"/>
    <mergeCell ref="Y8:Y9"/>
    <mergeCell ref="Z8:Z9"/>
    <mergeCell ref="L8:L9"/>
    <mergeCell ref="M8:M9"/>
    <mergeCell ref="N10:N15"/>
    <mergeCell ref="A16:A21"/>
    <mergeCell ref="B16:B21"/>
    <mergeCell ref="C16:C21"/>
    <mergeCell ref="D16:D21"/>
    <mergeCell ref="E16:E21"/>
    <mergeCell ref="A8:A9"/>
    <mergeCell ref="F8:F9"/>
    <mergeCell ref="E8:E9"/>
    <mergeCell ref="D8:D9"/>
    <mergeCell ref="C8:C9"/>
    <mergeCell ref="A10:A15"/>
    <mergeCell ref="E10:E15"/>
    <mergeCell ref="F22:F27"/>
    <mergeCell ref="G22:G27"/>
    <mergeCell ref="H22:H27"/>
    <mergeCell ref="I22:I27"/>
    <mergeCell ref="C5:AK5"/>
    <mergeCell ref="C6:AK6"/>
    <mergeCell ref="F16:F21"/>
    <mergeCell ref="G16:G21"/>
    <mergeCell ref="H16:H21"/>
    <mergeCell ref="I16:I21"/>
    <mergeCell ref="J16:J21"/>
    <mergeCell ref="AD8:AD9"/>
    <mergeCell ref="O8:O9"/>
    <mergeCell ref="AC8:AC9"/>
    <mergeCell ref="AB8:AB9"/>
    <mergeCell ref="X8:X9"/>
    <mergeCell ref="P8:P9"/>
    <mergeCell ref="N8:N9"/>
    <mergeCell ref="J8:J9"/>
    <mergeCell ref="K8:K9"/>
    <mergeCell ref="Q8:Q9"/>
    <mergeCell ref="R8:W8"/>
    <mergeCell ref="G8:G9"/>
    <mergeCell ref="H8:H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A22:A27"/>
    <mergeCell ref="B22:B27"/>
    <mergeCell ref="C22:C27"/>
    <mergeCell ref="D22:D27"/>
    <mergeCell ref="E22:E27"/>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B70:AK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A1:D2"/>
    <mergeCell ref="A7:G7"/>
    <mergeCell ref="H7:N7"/>
    <mergeCell ref="O7:W7"/>
    <mergeCell ref="X7:AD7"/>
    <mergeCell ref="AE7:AK7"/>
    <mergeCell ref="A4:B4"/>
    <mergeCell ref="A5:B5"/>
    <mergeCell ref="A6:B6"/>
    <mergeCell ref="E1:AI1"/>
    <mergeCell ref="AJ1:AK1"/>
    <mergeCell ref="E2:AI2"/>
    <mergeCell ref="AJ2:AK2"/>
    <mergeCell ref="C4:AK4"/>
  </mergeCells>
  <conditionalFormatting sqref="H10 H16">
    <cfRule type="cellIs" dxfId="104" priority="323" operator="equal">
      <formula>"Muy Baja"</formula>
    </cfRule>
    <cfRule type="cellIs" dxfId="103" priority="319" operator="equal">
      <formula>"Muy Alta"</formula>
    </cfRule>
    <cfRule type="cellIs" dxfId="102" priority="322" operator="equal">
      <formula>"Baja"</formula>
    </cfRule>
    <cfRule type="cellIs" dxfId="101" priority="321" operator="equal">
      <formula>"Media"</formula>
    </cfRule>
    <cfRule type="cellIs" dxfId="100" priority="320" operator="equal">
      <formula>"Alta"</formula>
    </cfRule>
  </conditionalFormatting>
  <conditionalFormatting sqref="H22">
    <cfRule type="cellIs" dxfId="99" priority="222" operator="equal">
      <formula>"Alta"</formula>
    </cfRule>
    <cfRule type="cellIs" dxfId="98" priority="225" operator="equal">
      <formula>"Muy Baja"</formula>
    </cfRule>
    <cfRule type="cellIs" dxfId="97" priority="221" operator="equal">
      <formula>"Muy Alta"</formula>
    </cfRule>
    <cfRule type="cellIs" dxfId="96" priority="224" operator="equal">
      <formula>"Baja"</formula>
    </cfRule>
    <cfRule type="cellIs" dxfId="95" priority="223" operator="equal">
      <formula>"Media"</formula>
    </cfRule>
  </conditionalFormatting>
  <conditionalFormatting sqref="H28">
    <cfRule type="cellIs" dxfId="94" priority="197" operator="equal">
      <formula>"Muy Baja"</formula>
    </cfRule>
    <cfRule type="cellIs" dxfId="93" priority="195" operator="equal">
      <formula>"Media"</formula>
    </cfRule>
    <cfRule type="cellIs" dxfId="92" priority="193" operator="equal">
      <formula>"Muy Alta"</formula>
    </cfRule>
    <cfRule type="cellIs" dxfId="91" priority="194" operator="equal">
      <formula>"Alta"</formula>
    </cfRule>
    <cfRule type="cellIs" dxfId="90" priority="196" operator="equal">
      <formula>"Baja"</formula>
    </cfRule>
  </conditionalFormatting>
  <conditionalFormatting sqref="H34">
    <cfRule type="cellIs" dxfId="89" priority="166" operator="equal">
      <formula>"Alta"</formula>
    </cfRule>
    <cfRule type="cellIs" dxfId="88" priority="165" operator="equal">
      <formula>"Muy 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9" operator="equal">
      <formula>"Media"</formula>
    </cfRule>
    <cfRule type="cellIs" dxfId="82" priority="141" operator="equal">
      <formula>"Muy Baja"</formula>
    </cfRule>
    <cfRule type="cellIs" dxfId="81" priority="140" operator="equal">
      <formula>"Baja"</formula>
    </cfRule>
    <cfRule type="cellIs" dxfId="80" priority="138" operator="equal">
      <formula>"Alta"</formula>
    </cfRule>
  </conditionalFormatting>
  <conditionalFormatting sqref="H46">
    <cfRule type="cellIs" dxfId="79" priority="113" operator="equal">
      <formula>"Muy Baja"</formula>
    </cfRule>
    <cfRule type="cellIs" dxfId="78" priority="109" operator="equal">
      <formula>"Muy Alta"</formula>
    </cfRule>
    <cfRule type="cellIs" dxfId="77" priority="110" operator="equal">
      <formula>"Alta"</formula>
    </cfRule>
    <cfRule type="cellIs" dxfId="76" priority="111" operator="equal">
      <formula>"Media"</formula>
    </cfRule>
    <cfRule type="cellIs" dxfId="75" priority="112" operator="equal">
      <formula>"Baja"</formula>
    </cfRule>
  </conditionalFormatting>
  <conditionalFormatting sqref="H52">
    <cfRule type="cellIs" dxfId="74" priority="81" operator="equal">
      <formula>"Muy Alta"</formula>
    </cfRule>
    <cfRule type="cellIs" dxfId="73" priority="83" operator="equal">
      <formula>"Media"</formula>
    </cfRule>
    <cfRule type="cellIs" dxfId="72" priority="84" operator="equal">
      <formula>"Baja"</formula>
    </cfRule>
    <cfRule type="cellIs" dxfId="71" priority="85" operator="equal">
      <formula>"Muy Baja"</formula>
    </cfRule>
    <cfRule type="cellIs" dxfId="70" priority="82" operator="equal">
      <formula>"Alta"</formula>
    </cfRule>
  </conditionalFormatting>
  <conditionalFormatting sqref="H58">
    <cfRule type="cellIs" dxfId="69" priority="56" operator="equal">
      <formula>"Baja"</formula>
    </cfRule>
    <cfRule type="cellIs" dxfId="68" priority="53" operator="equal">
      <formula>"Muy Alta"</formula>
    </cfRule>
    <cfRule type="cellIs" dxfId="67" priority="54" operator="equal">
      <formula>"Alta"</formula>
    </cfRule>
    <cfRule type="cellIs" dxfId="66" priority="55" operator="equal">
      <formula>"Media"</formula>
    </cfRule>
    <cfRule type="cellIs" dxfId="65" priority="57" operator="equal">
      <formula>"Muy Baja"</formula>
    </cfRule>
  </conditionalFormatting>
  <conditionalFormatting sqref="H64">
    <cfRule type="cellIs" dxfId="64" priority="29" operator="equal">
      <formula>"Muy Baja"</formula>
    </cfRule>
    <cfRule type="cellIs" dxfId="63" priority="25" operator="equal">
      <formula>"Muy Alta"</formula>
    </cfRule>
    <cfRule type="cellIs" dxfId="62" priority="28" operator="equal">
      <formula>"Baja"</formula>
    </cfRule>
    <cfRule type="cellIs" dxfId="61" priority="27" operator="equal">
      <formula>"Media"</formula>
    </cfRule>
    <cfRule type="cellIs" dxfId="60" priority="26" operator="equal">
      <formula>"Alta"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8" operator="equal">
      <formula>"Leve"</formula>
    </cfRule>
    <cfRule type="cellIs" dxfId="57" priority="314" operator="equal">
      <formula>"Catastrófico"</formula>
    </cfRule>
    <cfRule type="cellIs" dxfId="56" priority="315" operator="equal">
      <formula>"Mayor"</formula>
    </cfRule>
    <cfRule type="cellIs" dxfId="55" priority="316" operator="equal">
      <formula>"Moderado"</formula>
    </cfRule>
    <cfRule type="cellIs" dxfId="54" priority="317" operator="equal">
      <formula>"Menor"</formula>
    </cfRule>
  </conditionalFormatting>
  <conditionalFormatting sqref="N10">
    <cfRule type="cellIs" dxfId="53" priority="313" operator="equal">
      <formula>"Bajo"</formula>
    </cfRule>
    <cfRule type="cellIs" dxfId="52" priority="310" operator="equal">
      <formula>"Extremo"</formula>
    </cfRule>
    <cfRule type="cellIs" dxfId="51" priority="311" operator="equal">
      <formula>"Alto"</formula>
    </cfRule>
    <cfRule type="cellIs" dxfId="50" priority="312" operator="equal">
      <formula>"Moderado"</formula>
    </cfRule>
  </conditionalFormatting>
  <conditionalFormatting sqref="N16">
    <cfRule type="cellIs" dxfId="49" priority="240" operator="equal">
      <formula>"Extremo"</formula>
    </cfRule>
    <cfRule type="cellIs" dxfId="48" priority="243" operator="equal">
      <formula>"Bajo"</formula>
    </cfRule>
    <cfRule type="cellIs" dxfId="47" priority="242" operator="equal">
      <formula>"Moderado"</formula>
    </cfRule>
    <cfRule type="cellIs" dxfId="46" priority="241" operator="equal">
      <formula>"Alto"</formula>
    </cfRule>
  </conditionalFormatting>
  <conditionalFormatting sqref="N22">
    <cfRule type="cellIs" dxfId="45" priority="215" operator="equal">
      <formula>"Bajo"</formula>
    </cfRule>
    <cfRule type="cellIs" dxfId="44" priority="212" operator="equal">
      <formula>"Extremo"</formula>
    </cfRule>
    <cfRule type="cellIs" dxfId="43" priority="213" operator="equal">
      <formula>"Alto"</formula>
    </cfRule>
    <cfRule type="cellIs" dxfId="42" priority="214" operator="equal">
      <formula>"Moderado"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7" operator="equal">
      <formula>"Alto"</formula>
    </cfRule>
    <cfRule type="cellIs" dxfId="36" priority="156" operator="equal">
      <formula>"Extremo"</formula>
    </cfRule>
    <cfRule type="cellIs" dxfId="35" priority="158" operator="equal">
      <formula>"Moderado"</formula>
    </cfRule>
    <cfRule type="cellIs" dxfId="34" priority="159" operator="equal">
      <formula>"Bajo"</formula>
    </cfRule>
  </conditionalFormatting>
  <conditionalFormatting sqref="N40">
    <cfRule type="cellIs" dxfId="33" priority="130" operator="equal">
      <formula>"Moderado"</formula>
    </cfRule>
    <cfRule type="cellIs" dxfId="32" priority="129" operator="equal">
      <formula>"Alto"</formula>
    </cfRule>
    <cfRule type="cellIs" dxfId="31" priority="131" operator="equal">
      <formula>"Bajo"</formula>
    </cfRule>
    <cfRule type="cellIs" dxfId="30" priority="128" operator="equal">
      <formula>"Extremo"</formula>
    </cfRule>
  </conditionalFormatting>
  <conditionalFormatting sqref="N46">
    <cfRule type="cellIs" dxfId="29" priority="103" operator="equal">
      <formula>"Bajo"</formula>
    </cfRule>
    <cfRule type="cellIs" dxfId="28" priority="102" operator="equal">
      <formula>"Moderado"</formula>
    </cfRule>
    <cfRule type="cellIs" dxfId="27" priority="101" operator="equal">
      <formula>"Alto"</formula>
    </cfRule>
    <cfRule type="cellIs" dxfId="26" priority="100" operator="equal">
      <formula>"Extremo"</formula>
    </cfRule>
  </conditionalFormatting>
  <conditionalFormatting sqref="N52">
    <cfRule type="cellIs" dxfId="25" priority="72" operator="equal">
      <formula>"Extremo"</formula>
    </cfRule>
    <cfRule type="cellIs" dxfId="24" priority="73" operator="equal">
      <formula>"Alto"</formula>
    </cfRule>
    <cfRule type="cellIs" dxfId="23" priority="75" operator="equal">
      <formula>"Bajo"</formula>
    </cfRule>
    <cfRule type="cellIs" dxfId="22" priority="74" operator="equal">
      <formula>"Moderado"</formula>
    </cfRule>
  </conditionalFormatting>
  <conditionalFormatting sqref="N58">
    <cfRule type="cellIs" dxfId="21" priority="44" operator="equal">
      <formula>"Extremo"</formula>
    </cfRule>
    <cfRule type="cellIs" dxfId="20" priority="45" operator="equal">
      <formula>"Alto"</formula>
    </cfRule>
    <cfRule type="cellIs" dxfId="19" priority="47" operator="equal">
      <formula>"Bajo"</formula>
    </cfRule>
    <cfRule type="cellIs" dxfId="18" priority="46" operator="equal">
      <formula>"Moderado"</formula>
    </cfRule>
  </conditionalFormatting>
  <conditionalFormatting sqref="N64">
    <cfRule type="cellIs" dxfId="17" priority="16" operator="equal">
      <formula>"Extremo"</formula>
    </cfRule>
    <cfRule type="cellIs" dxfId="16" priority="19" operator="equal">
      <formula>"Bajo"</formula>
    </cfRule>
    <cfRule type="cellIs" dxfId="15" priority="18" operator="equal">
      <formula>"Moderado"</formula>
    </cfRule>
    <cfRule type="cellIs" dxfId="14" priority="17" operator="equal">
      <formula>"Alto"</formula>
    </cfRule>
  </conditionalFormatting>
  <conditionalFormatting sqref="Y10:Y69">
    <cfRule type="cellIs" dxfId="13" priority="15" operator="equal">
      <formula>"Muy Baja"</formula>
    </cfRule>
    <cfRule type="cellIs" dxfId="12" priority="13" operator="equal">
      <formula>"Media"</formula>
    </cfRule>
    <cfRule type="cellIs" dxfId="11" priority="12" operator="equal">
      <formula>"Alta"</formula>
    </cfRule>
    <cfRule type="cellIs" dxfId="10" priority="11" operator="equal">
      <formula>"Muy Alta"</formula>
    </cfRule>
    <cfRule type="cellIs" dxfId="9" priority="14" operator="equal">
      <formula>"Baja"</formula>
    </cfRule>
  </conditionalFormatting>
  <conditionalFormatting sqref="AA10:AA69">
    <cfRule type="cellIs" dxfId="8" priority="10" operator="equal">
      <formula>"Leve"</formula>
    </cfRule>
    <cfRule type="cellIs" dxfId="7" priority="9" operator="equal">
      <formula>"Menor"</formula>
    </cfRule>
    <cfRule type="cellIs" dxfId="6" priority="7" operator="equal">
      <formula>"Mayor"</formula>
    </cfRule>
    <cfRule type="cellIs" dxfId="5" priority="6" operator="equal">
      <formula>"Catastrófico"</formula>
    </cfRule>
    <cfRule type="cellIs" dxfId="4" priority="8" operator="equal">
      <formula>"Moderado"</formula>
    </cfRule>
  </conditionalFormatting>
  <conditionalFormatting sqref="AC10:AC69">
    <cfRule type="cellIs" dxfId="3" priority="2" operator="equal">
      <formula>"Extremo"</formula>
    </cfRule>
    <cfRule type="cellIs" dxfId="2" priority="5" operator="equal">
      <formula>"Bajo"</formula>
    </cfRule>
    <cfRule type="cellIs" dxfId="1" priority="4" operator="equal">
      <formula>"Moderado"</formula>
    </cfRule>
    <cfRule type="cellIs" dxfId="0" priority="3" operator="equal">
      <formula>"Alto"</formula>
    </cfRule>
  </conditionalFormatting>
  <dataValidations count="2">
    <dataValidation showInputMessage="1" showErrorMessage="1" error="Recuerde que las acciones se generan bajo la medida de mitigar el riesgo" sqref="AG22 AG28 AG10:AG16" xr:uid="{051F36B7-0FE5-43D6-9DF2-99F29870E556}"/>
    <dataValidation allowBlank="1" showInputMessage="1" showErrorMessage="1" error="Recuerde que las acciones se generan bajo la medida de mitigar el riesgo" sqref="AE10:AF28 AG23:AG27 AG17:AG21 AH10:AI28" xr:uid="{13580D2F-3E5A-4F1E-9322-27835B969BA5}"/>
  </dataValidations>
  <pageMargins left="0.7" right="0.7" top="0.75" bottom="0.75" header="0.3" footer="0.3"/>
  <pageSetup orientation="portrait" r:id="rId1"/>
  <ignoredErrors>
    <ignoredError sqref="AB12"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AK10:AK14 AK16:AK17 AK19:AK20 AK22:AK23 AK25:AK26 AK28:AK29 AK31:AK32 AK34:AK35 AK37:AK38 AK40:AK41 AK43:AK44 AK46:AK47 AK49:AK50 AK52:AK53 AK55:AK56 AK58:AK59 AK61:AK62 AK64:AK65 AK67:AK68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IF(OR(AD29='Opciones Tratamiento'!$B$2,AD29='Opciones Tratamiento'!$B$3,AD29='Opciones Tratamiento'!$B$4),ISBLANK(AD29),ISTEXT(AD29))</xm:f>
          </x14:formula1>
          <xm:sqref>AE29:AF69</xm:sqref>
        </x14:dataValidation>
        <x14:dataValidation type="custom" allowBlank="1" showInputMessage="1" showErrorMessage="1" error="Recuerde que las acciones se generan bajo la medida de mitigar el riesgo" xr:uid="{00000000-0002-0000-0100-00000B000000}">
          <x14:formula1>
            <xm:f>IF(OR(AD29='Opciones Tratamiento'!$B$2,AD29='Opciones Tratamiento'!$B$3,AD29='Opciones Tratamiento'!$B$4),ISBLANK(AD29),ISTEXT(AD29))</xm:f>
          </x14:formula1>
          <xm:sqref>AG29:AG69</xm:sqref>
        </x14:dataValidation>
        <x14:dataValidation type="custom" allowBlank="1" showInputMessage="1" showErrorMessage="1" error="Recuerde que las acciones se generan bajo la medida de mitigar el riesgo" xr:uid="{00000000-0002-0000-0100-00000C000000}">
          <x14:formula1>
            <xm:f>IF(OR(AD29='Opciones Tratamiento'!$B$2,AD29='Opciones Tratamiento'!$B$3,AD29='Opciones Tratamiento'!$B$4),ISBLANK(AD29),ISTEXT(AD29))</xm:f>
          </x14:formula1>
          <xm:sqref>AH29:AH69</xm:sqref>
        </x14:dataValidation>
        <x14:dataValidation type="custom" allowBlank="1" showInputMessage="1" showErrorMessage="1" error="Recuerde que las acciones se generan bajo la medida de mitigar el riesgo" xr:uid="{00000000-0002-0000-0100-00000D000000}">
          <x14:formula1>
            <xm:f>IF(OR(AD29='Opciones Tratamiento'!$B$2,AD29='Opciones Tratamiento'!$B$3,AD29='Opciones Tratamiento'!$B$4),ISBLANK(AD29),ISTEXT(AD29))</xm:f>
          </x14:formula1>
          <xm:sqref>AI29:AI69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AJ10:AJ69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6" zoomScale="50" zoomScaleNormal="50" workbookViewId="0">
      <selection activeCell="V30" sqref="V30:W31"/>
    </sheetView>
  </sheetViews>
  <sheetFormatPr baseColWidth="10" defaultRowHeight="14.4" x14ac:dyDescent="0.3"/>
  <cols>
    <col min="2" max="39" width="5.6640625" customWidth="1"/>
    <col min="41" max="46" width="5.6640625" customWidth="1"/>
  </cols>
  <sheetData>
    <row r="1" spans="1:99" x14ac:dyDescent="0.3">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row>
    <row r="2" spans="1:99" ht="18" customHeight="1" x14ac:dyDescent="0.3">
      <c r="A2" s="80"/>
      <c r="B2" s="356" t="s">
        <v>159</v>
      </c>
      <c r="C2" s="356"/>
      <c r="D2" s="356"/>
      <c r="E2" s="356"/>
      <c r="F2" s="356"/>
      <c r="G2" s="356"/>
      <c r="H2" s="356"/>
      <c r="I2" s="356"/>
      <c r="J2" s="324" t="s">
        <v>2</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row>
    <row r="3" spans="1:99" ht="18.75" customHeight="1" x14ac:dyDescent="0.3">
      <c r="A3" s="80"/>
      <c r="B3" s="356"/>
      <c r="C3" s="356"/>
      <c r="D3" s="356"/>
      <c r="E3" s="356"/>
      <c r="F3" s="356"/>
      <c r="G3" s="356"/>
      <c r="H3" s="356"/>
      <c r="I3" s="356"/>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99" ht="15" customHeight="1" x14ac:dyDescent="0.3">
      <c r="A4" s="80"/>
      <c r="B4" s="356"/>
      <c r="C4" s="356"/>
      <c r="D4" s="356"/>
      <c r="E4" s="356"/>
      <c r="F4" s="356"/>
      <c r="G4" s="356"/>
      <c r="H4" s="356"/>
      <c r="I4" s="356"/>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row>
    <row r="5" spans="1:99" ht="15" thickBot="1" x14ac:dyDescent="0.3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row>
    <row r="6" spans="1:99" ht="15" customHeight="1" x14ac:dyDescent="0.3">
      <c r="A6" s="80"/>
      <c r="B6" s="271" t="s">
        <v>4</v>
      </c>
      <c r="C6" s="271"/>
      <c r="D6" s="272"/>
      <c r="E6" s="309" t="s">
        <v>115</v>
      </c>
      <c r="F6" s="310"/>
      <c r="G6" s="310"/>
      <c r="H6" s="310"/>
      <c r="I6" s="311"/>
      <c r="J6" s="320" t="str">
        <f>IF(AND('Mapa final'!$H$10="Muy Alta",'Mapa final'!$L$10="Leve"),CONCATENATE("R",'Mapa final'!$A$10),"")</f>
        <v/>
      </c>
      <c r="K6" s="321"/>
      <c r="L6" s="321" t="str">
        <f>IF(AND('Mapa final'!$H$16="Muy Alta",'Mapa final'!$L$16="Leve"),CONCATENATE("R",'Mapa final'!$A$16),"")</f>
        <v/>
      </c>
      <c r="M6" s="321"/>
      <c r="N6" s="321" t="str">
        <f>IF(AND('Mapa final'!$H$22="Muy Alta",'Mapa final'!$L$22="Leve"),CONCATENATE("R",'Mapa final'!$A$22),"")</f>
        <v/>
      </c>
      <c r="O6" s="323"/>
      <c r="P6" s="320" t="str">
        <f>IF(AND('Mapa final'!$H$10="Muy Alta",'Mapa final'!$L$10="Menor"),CONCATENATE("R",'Mapa final'!$A$10),"")</f>
        <v/>
      </c>
      <c r="Q6" s="321"/>
      <c r="R6" s="321" t="str">
        <f>IF(AND('Mapa final'!$H$16="Muy Alta",'Mapa final'!$L$16="Menor"),CONCATENATE("R",'Mapa final'!$A$16),"")</f>
        <v/>
      </c>
      <c r="S6" s="321"/>
      <c r="T6" s="321" t="str">
        <f>IF(AND('Mapa final'!$H$22="Muy Alta",'Mapa final'!$L$22="Menor"),CONCATENATE("R",'Mapa final'!$A$22),"")</f>
        <v/>
      </c>
      <c r="U6" s="323"/>
      <c r="V6" s="320" t="str">
        <f>IF(AND('Mapa final'!$H$10="Muy Alta",'Mapa final'!$L$10="Moderado"),CONCATENATE("R",'Mapa final'!$A$10),"")</f>
        <v/>
      </c>
      <c r="W6" s="321"/>
      <c r="X6" s="321" t="str">
        <f>IF(AND('Mapa final'!$H$16="Muy Alta",'Mapa final'!$L$16="Moderado"),CONCATENATE("R",'Mapa final'!$A$16),"")</f>
        <v/>
      </c>
      <c r="Y6" s="321"/>
      <c r="Z6" s="321" t="str">
        <f>IF(AND('Mapa final'!$H$22="Muy Alta",'Mapa final'!$L$22="Moderado"),CONCATENATE("R",'Mapa final'!$A$22),"")</f>
        <v/>
      </c>
      <c r="AA6" s="323"/>
      <c r="AB6" s="320" t="str">
        <f>IF(AND('Mapa final'!$H$10="Muy Alta",'Mapa final'!$L$10="Mayor"),CONCATENATE("R",'Mapa final'!$A$10),"")</f>
        <v/>
      </c>
      <c r="AC6" s="321"/>
      <c r="AD6" s="321" t="str">
        <f>IF(AND('Mapa final'!$H$16="Muy Alta",'Mapa final'!$L$16="Mayor"),CONCATENATE("R",'Mapa final'!$A$16),"")</f>
        <v/>
      </c>
      <c r="AE6" s="321"/>
      <c r="AF6" s="321" t="str">
        <f>IF(AND('Mapa final'!$H$22="Muy Alta",'Mapa final'!$L$22="Mayor"),CONCATENATE("R",'Mapa final'!$A$22),"")</f>
        <v/>
      </c>
      <c r="AG6" s="323"/>
      <c r="AH6" s="335" t="str">
        <f>IF(AND('Mapa final'!$H$10="Muy Alta",'Mapa final'!$L$10="Catastrófico"),CONCATENATE("R",'Mapa final'!$A$10),"")</f>
        <v/>
      </c>
      <c r="AI6" s="336"/>
      <c r="AJ6" s="336" t="str">
        <f>IF(AND('Mapa final'!$H$16="Muy Alta",'Mapa final'!$L$16="Catastrófico"),CONCATENATE("R",'Mapa final'!$A$16),"")</f>
        <v/>
      </c>
      <c r="AK6" s="336"/>
      <c r="AL6" s="336" t="str">
        <f>IF(AND('Mapa final'!$H$22="Muy Alta",'Mapa final'!$L$22="Catastrófico"),CONCATENATE("R",'Mapa final'!$A$22),"")</f>
        <v/>
      </c>
      <c r="AM6" s="337"/>
      <c r="AO6" s="273" t="s">
        <v>78</v>
      </c>
      <c r="AP6" s="274"/>
      <c r="AQ6" s="274"/>
      <c r="AR6" s="274"/>
      <c r="AS6" s="274"/>
      <c r="AT6" s="275"/>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99" ht="15" customHeight="1" x14ac:dyDescent="0.3">
      <c r="A7" s="80"/>
      <c r="B7" s="271"/>
      <c r="C7" s="271"/>
      <c r="D7" s="272"/>
      <c r="E7" s="312"/>
      <c r="F7" s="313"/>
      <c r="G7" s="313"/>
      <c r="H7" s="313"/>
      <c r="I7" s="314"/>
      <c r="J7" s="322"/>
      <c r="K7" s="318"/>
      <c r="L7" s="318"/>
      <c r="M7" s="318"/>
      <c r="N7" s="318"/>
      <c r="O7" s="319"/>
      <c r="P7" s="322"/>
      <c r="Q7" s="318"/>
      <c r="R7" s="318"/>
      <c r="S7" s="318"/>
      <c r="T7" s="318"/>
      <c r="U7" s="319"/>
      <c r="V7" s="322"/>
      <c r="W7" s="318"/>
      <c r="X7" s="318"/>
      <c r="Y7" s="318"/>
      <c r="Z7" s="318"/>
      <c r="AA7" s="319"/>
      <c r="AB7" s="322"/>
      <c r="AC7" s="318"/>
      <c r="AD7" s="318"/>
      <c r="AE7" s="318"/>
      <c r="AF7" s="318"/>
      <c r="AG7" s="319"/>
      <c r="AH7" s="329"/>
      <c r="AI7" s="330"/>
      <c r="AJ7" s="330"/>
      <c r="AK7" s="330"/>
      <c r="AL7" s="330"/>
      <c r="AM7" s="331"/>
      <c r="AN7" s="80"/>
      <c r="AO7" s="276"/>
      <c r="AP7" s="277"/>
      <c r="AQ7" s="277"/>
      <c r="AR7" s="277"/>
      <c r="AS7" s="277"/>
      <c r="AT7" s="278"/>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99" ht="15" customHeight="1" x14ac:dyDescent="0.3">
      <c r="A8" s="80"/>
      <c r="B8" s="271"/>
      <c r="C8" s="271"/>
      <c r="D8" s="272"/>
      <c r="E8" s="312"/>
      <c r="F8" s="313"/>
      <c r="G8" s="313"/>
      <c r="H8" s="313"/>
      <c r="I8" s="314"/>
      <c r="J8" s="322" t="str">
        <f>IF(AND('Mapa final'!$H$28="Muy Alta",'Mapa final'!$L$28="Leve"),CONCATENATE("R",'Mapa final'!$A$28),"")</f>
        <v/>
      </c>
      <c r="K8" s="318"/>
      <c r="L8" s="318" t="str">
        <f>IF(AND('Mapa final'!$H$34="Muy Alta",'Mapa final'!$L$34="Leve"),CONCATENATE("R",'Mapa final'!$A$34),"")</f>
        <v/>
      </c>
      <c r="M8" s="318"/>
      <c r="N8" s="318" t="str">
        <f>IF(AND('Mapa final'!$H$40="Muy Alta",'Mapa final'!$L$40="Leve"),CONCATENATE("R",'Mapa final'!$A$40),"")</f>
        <v/>
      </c>
      <c r="O8" s="319"/>
      <c r="P8" s="322" t="str">
        <f>IF(AND('Mapa final'!$H$28="Muy Alta",'Mapa final'!$L$28="Menor"),CONCATENATE("R",'Mapa final'!$A$28),"")</f>
        <v/>
      </c>
      <c r="Q8" s="318"/>
      <c r="R8" s="318" t="str">
        <f>IF(AND('Mapa final'!$H$34="Muy Alta",'Mapa final'!$L$34="Menor"),CONCATENATE("R",'Mapa final'!$A$34),"")</f>
        <v/>
      </c>
      <c r="S8" s="318"/>
      <c r="T8" s="318" t="str">
        <f>IF(AND('Mapa final'!$H$40="Muy Alta",'Mapa final'!$L$40="Menor"),CONCATENATE("R",'Mapa final'!$A$40),"")</f>
        <v/>
      </c>
      <c r="U8" s="319"/>
      <c r="V8" s="322" t="str">
        <f>IF(AND('Mapa final'!$H$28="Muy Alta",'Mapa final'!$L$28="Moderado"),CONCATENATE("R",'Mapa final'!$A$28),"")</f>
        <v/>
      </c>
      <c r="W8" s="318"/>
      <c r="X8" s="318" t="str">
        <f>IF(AND('Mapa final'!$H$34="Muy Alta",'Mapa final'!$L$34="Moderado"),CONCATENATE("R",'Mapa final'!$A$34),"")</f>
        <v/>
      </c>
      <c r="Y8" s="318"/>
      <c r="Z8" s="318" t="str">
        <f>IF(AND('Mapa final'!$H$40="Muy Alta",'Mapa final'!$L$40="Moderado"),CONCATENATE("R",'Mapa final'!$A$40),"")</f>
        <v/>
      </c>
      <c r="AA8" s="319"/>
      <c r="AB8" s="322" t="str">
        <f>IF(AND('Mapa final'!$H$28="Muy Alta",'Mapa final'!$L$28="Mayor"),CONCATENATE("R",'Mapa final'!$A$28),"")</f>
        <v/>
      </c>
      <c r="AC8" s="318"/>
      <c r="AD8" s="318" t="str">
        <f>IF(AND('Mapa final'!$H$34="Muy Alta",'Mapa final'!$L$34="Mayor"),CONCATENATE("R",'Mapa final'!$A$34),"")</f>
        <v/>
      </c>
      <c r="AE8" s="318"/>
      <c r="AF8" s="318" t="str">
        <f>IF(AND('Mapa final'!$H$40="Muy Alta",'Mapa final'!$L$40="Mayor"),CONCATENATE("R",'Mapa final'!$A$40),"")</f>
        <v/>
      </c>
      <c r="AG8" s="319"/>
      <c r="AH8" s="329" t="str">
        <f>IF(AND('Mapa final'!$H$28="Muy Alta",'Mapa final'!$L$28="Catastrófico"),CONCATENATE("R",'Mapa final'!$A$28),"")</f>
        <v/>
      </c>
      <c r="AI8" s="330"/>
      <c r="AJ8" s="330" t="str">
        <f>IF(AND('Mapa final'!$H$34="Muy Alta",'Mapa final'!$L$34="Catastrófico"),CONCATENATE("R",'Mapa final'!$A$34),"")</f>
        <v/>
      </c>
      <c r="AK8" s="330"/>
      <c r="AL8" s="330" t="str">
        <f>IF(AND('Mapa final'!$H$40="Muy Alta",'Mapa final'!$L$40="Catastrófico"),CONCATENATE("R",'Mapa final'!$A$40),"")</f>
        <v/>
      </c>
      <c r="AM8" s="331"/>
      <c r="AN8" s="80"/>
      <c r="AO8" s="276"/>
      <c r="AP8" s="277"/>
      <c r="AQ8" s="277"/>
      <c r="AR8" s="277"/>
      <c r="AS8" s="277"/>
      <c r="AT8" s="278"/>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99" ht="15" customHeight="1" x14ac:dyDescent="0.3">
      <c r="A9" s="80"/>
      <c r="B9" s="271"/>
      <c r="C9" s="271"/>
      <c r="D9" s="272"/>
      <c r="E9" s="312"/>
      <c r="F9" s="313"/>
      <c r="G9" s="313"/>
      <c r="H9" s="313"/>
      <c r="I9" s="314"/>
      <c r="J9" s="322"/>
      <c r="K9" s="318"/>
      <c r="L9" s="318"/>
      <c r="M9" s="318"/>
      <c r="N9" s="318"/>
      <c r="O9" s="319"/>
      <c r="P9" s="322"/>
      <c r="Q9" s="318"/>
      <c r="R9" s="318"/>
      <c r="S9" s="318"/>
      <c r="T9" s="318"/>
      <c r="U9" s="319"/>
      <c r="V9" s="322"/>
      <c r="W9" s="318"/>
      <c r="X9" s="318"/>
      <c r="Y9" s="318"/>
      <c r="Z9" s="318"/>
      <c r="AA9" s="319"/>
      <c r="AB9" s="322"/>
      <c r="AC9" s="318"/>
      <c r="AD9" s="318"/>
      <c r="AE9" s="318"/>
      <c r="AF9" s="318"/>
      <c r="AG9" s="319"/>
      <c r="AH9" s="329"/>
      <c r="AI9" s="330"/>
      <c r="AJ9" s="330"/>
      <c r="AK9" s="330"/>
      <c r="AL9" s="330"/>
      <c r="AM9" s="331"/>
      <c r="AN9" s="80"/>
      <c r="AO9" s="276"/>
      <c r="AP9" s="277"/>
      <c r="AQ9" s="277"/>
      <c r="AR9" s="277"/>
      <c r="AS9" s="277"/>
      <c r="AT9" s="278"/>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99" ht="15" customHeight="1" x14ac:dyDescent="0.3">
      <c r="A10" s="80"/>
      <c r="B10" s="271"/>
      <c r="C10" s="271"/>
      <c r="D10" s="272"/>
      <c r="E10" s="312"/>
      <c r="F10" s="313"/>
      <c r="G10" s="313"/>
      <c r="H10" s="313"/>
      <c r="I10" s="314"/>
      <c r="J10" s="322" t="str">
        <f>IF(AND('Mapa final'!$H$46="Muy Alta",'Mapa final'!$L$46="Leve"),CONCATENATE("R",'Mapa final'!$A$46),"")</f>
        <v/>
      </c>
      <c r="K10" s="318"/>
      <c r="L10" s="318" t="str">
        <f>IF(AND('Mapa final'!$H$52="Muy Alta",'Mapa final'!$L$52="Leve"),CONCATENATE("R",'Mapa final'!$A$52),"")</f>
        <v/>
      </c>
      <c r="M10" s="318"/>
      <c r="N10" s="318" t="str">
        <f>IF(AND('Mapa final'!$H$58="Muy Alta",'Mapa final'!$L$58="Leve"),CONCATENATE("R",'Mapa final'!$A$58),"")</f>
        <v/>
      </c>
      <c r="O10" s="319"/>
      <c r="P10" s="322" t="str">
        <f>IF(AND('Mapa final'!$H$46="Muy Alta",'Mapa final'!$L$46="Menor"),CONCATENATE("R",'Mapa final'!$A$46),"")</f>
        <v/>
      </c>
      <c r="Q10" s="318"/>
      <c r="R10" s="318" t="str">
        <f>IF(AND('Mapa final'!$H$52="Muy Alta",'Mapa final'!$L$52="Menor"),CONCATENATE("R",'Mapa final'!$A$52),"")</f>
        <v/>
      </c>
      <c r="S10" s="318"/>
      <c r="T10" s="318" t="str">
        <f>IF(AND('Mapa final'!$H$58="Muy Alta",'Mapa final'!$L$58="Menor"),CONCATENATE("R",'Mapa final'!$A$58),"")</f>
        <v/>
      </c>
      <c r="U10" s="319"/>
      <c r="V10" s="322" t="str">
        <f>IF(AND('Mapa final'!$H$46="Muy Alta",'Mapa final'!$L$46="Moderado"),CONCATENATE("R",'Mapa final'!$A$46),"")</f>
        <v/>
      </c>
      <c r="W10" s="318"/>
      <c r="X10" s="318" t="str">
        <f>IF(AND('Mapa final'!$H$52="Muy Alta",'Mapa final'!$L$52="Moderado"),CONCATENATE("R",'Mapa final'!$A$52),"")</f>
        <v/>
      </c>
      <c r="Y10" s="318"/>
      <c r="Z10" s="318" t="str">
        <f>IF(AND('Mapa final'!$H$58="Muy Alta",'Mapa final'!$L$58="Moderado"),CONCATENATE("R",'Mapa final'!$A$58),"")</f>
        <v/>
      </c>
      <c r="AA10" s="319"/>
      <c r="AB10" s="322" t="str">
        <f>IF(AND('Mapa final'!$H$46="Muy Alta",'Mapa final'!$L$46="Mayor"),CONCATENATE("R",'Mapa final'!$A$46),"")</f>
        <v/>
      </c>
      <c r="AC10" s="318"/>
      <c r="AD10" s="318" t="str">
        <f>IF(AND('Mapa final'!$H$52="Muy Alta",'Mapa final'!$L$52="Mayor"),CONCATENATE("R",'Mapa final'!$A$52),"")</f>
        <v/>
      </c>
      <c r="AE10" s="318"/>
      <c r="AF10" s="318" t="str">
        <f>IF(AND('Mapa final'!$H$58="Muy Alta",'Mapa final'!$L$58="Mayor"),CONCATENATE("R",'Mapa final'!$A$58),"")</f>
        <v/>
      </c>
      <c r="AG10" s="319"/>
      <c r="AH10" s="329" t="str">
        <f>IF(AND('Mapa final'!$H$46="Muy Alta",'Mapa final'!$L$46="Catastrófico"),CONCATENATE("R",'Mapa final'!$A$46),"")</f>
        <v/>
      </c>
      <c r="AI10" s="330"/>
      <c r="AJ10" s="330" t="str">
        <f>IF(AND('Mapa final'!$H$52="Muy Alta",'Mapa final'!$L$52="Catastrófico"),CONCATENATE("R",'Mapa final'!$A$52),"")</f>
        <v/>
      </c>
      <c r="AK10" s="330"/>
      <c r="AL10" s="330" t="str">
        <f>IF(AND('Mapa final'!$H$58="Muy Alta",'Mapa final'!$L$58="Catastrófico"),CONCATENATE("R",'Mapa final'!$A$58),"")</f>
        <v/>
      </c>
      <c r="AM10" s="331"/>
      <c r="AN10" s="80"/>
      <c r="AO10" s="276"/>
      <c r="AP10" s="277"/>
      <c r="AQ10" s="277"/>
      <c r="AR10" s="277"/>
      <c r="AS10" s="277"/>
      <c r="AT10" s="278"/>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99" ht="15" customHeight="1" x14ac:dyDescent="0.3">
      <c r="A11" s="80"/>
      <c r="B11" s="271"/>
      <c r="C11" s="271"/>
      <c r="D11" s="272"/>
      <c r="E11" s="312"/>
      <c r="F11" s="313"/>
      <c r="G11" s="313"/>
      <c r="H11" s="313"/>
      <c r="I11" s="314"/>
      <c r="J11" s="322"/>
      <c r="K11" s="318"/>
      <c r="L11" s="318"/>
      <c r="M11" s="318"/>
      <c r="N11" s="318"/>
      <c r="O11" s="319"/>
      <c r="P11" s="322"/>
      <c r="Q11" s="318"/>
      <c r="R11" s="318"/>
      <c r="S11" s="318"/>
      <c r="T11" s="318"/>
      <c r="U11" s="319"/>
      <c r="V11" s="322"/>
      <c r="W11" s="318"/>
      <c r="X11" s="318"/>
      <c r="Y11" s="318"/>
      <c r="Z11" s="318"/>
      <c r="AA11" s="319"/>
      <c r="AB11" s="322"/>
      <c r="AC11" s="318"/>
      <c r="AD11" s="318"/>
      <c r="AE11" s="318"/>
      <c r="AF11" s="318"/>
      <c r="AG11" s="319"/>
      <c r="AH11" s="329"/>
      <c r="AI11" s="330"/>
      <c r="AJ11" s="330"/>
      <c r="AK11" s="330"/>
      <c r="AL11" s="330"/>
      <c r="AM11" s="331"/>
      <c r="AN11" s="80"/>
      <c r="AO11" s="276"/>
      <c r="AP11" s="277"/>
      <c r="AQ11" s="277"/>
      <c r="AR11" s="277"/>
      <c r="AS11" s="277"/>
      <c r="AT11" s="278"/>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99" ht="15" customHeight="1" x14ac:dyDescent="0.3">
      <c r="A12" s="80"/>
      <c r="B12" s="271"/>
      <c r="C12" s="271"/>
      <c r="D12" s="272"/>
      <c r="E12" s="312"/>
      <c r="F12" s="313"/>
      <c r="G12" s="313"/>
      <c r="H12" s="313"/>
      <c r="I12" s="314"/>
      <c r="J12" s="322" t="str">
        <f>IF(AND('Mapa final'!$H$64="Muy Alta",'Mapa final'!$L$64="Leve"),CONCATENATE("R",'Mapa final'!$A$64),"")</f>
        <v/>
      </c>
      <c r="K12" s="318"/>
      <c r="L12" s="318" t="str">
        <f>IF(AND('Mapa final'!$H$70="Muy Alta",'Mapa final'!$L$70="Leve"),CONCATENATE("R",'Mapa final'!$A$70),"")</f>
        <v/>
      </c>
      <c r="M12" s="318"/>
      <c r="N12" s="318" t="str">
        <f>IF(AND('Mapa final'!$H$76="Muy Alta",'Mapa final'!$L$76="Leve"),CONCATENATE("R",'Mapa final'!$A$76),"")</f>
        <v/>
      </c>
      <c r="O12" s="319"/>
      <c r="P12" s="322" t="str">
        <f>IF(AND('Mapa final'!$H$64="Muy Alta",'Mapa final'!$L$64="Menor"),CONCATENATE("R",'Mapa final'!$A$64),"")</f>
        <v/>
      </c>
      <c r="Q12" s="318"/>
      <c r="R12" s="318" t="str">
        <f>IF(AND('Mapa final'!$H$70="Muy Alta",'Mapa final'!$L$70="Menor"),CONCATENATE("R",'Mapa final'!$A$70),"")</f>
        <v/>
      </c>
      <c r="S12" s="318"/>
      <c r="T12" s="318" t="str">
        <f>IF(AND('Mapa final'!$H$76="Muy Alta",'Mapa final'!$L$76="Menor"),CONCATENATE("R",'Mapa final'!$A$76),"")</f>
        <v/>
      </c>
      <c r="U12" s="319"/>
      <c r="V12" s="322" t="str">
        <f>IF(AND('Mapa final'!$H$64="Muy Alta",'Mapa final'!$L$64="Moderado"),CONCATENATE("R",'Mapa final'!$A$64),"")</f>
        <v/>
      </c>
      <c r="W12" s="318"/>
      <c r="X12" s="318" t="str">
        <f>IF(AND('Mapa final'!$H$70="Muy Alta",'Mapa final'!$L$70="Moderado"),CONCATENATE("R",'Mapa final'!$A$70),"")</f>
        <v/>
      </c>
      <c r="Y12" s="318"/>
      <c r="Z12" s="318" t="str">
        <f>IF(AND('Mapa final'!$H$76="Muy Alta",'Mapa final'!$L$76="Moderado"),CONCATENATE("R",'Mapa final'!$A$76),"")</f>
        <v/>
      </c>
      <c r="AA12" s="319"/>
      <c r="AB12" s="322" t="str">
        <f>IF(AND('Mapa final'!$H$64="Muy Alta",'Mapa final'!$L$64="Mayor"),CONCATENATE("R",'Mapa final'!$A$64),"")</f>
        <v/>
      </c>
      <c r="AC12" s="318"/>
      <c r="AD12" s="318" t="str">
        <f>IF(AND('Mapa final'!$H$70="Muy Alta",'Mapa final'!$L$70="Mayor"),CONCATENATE("R",'Mapa final'!$A$70),"")</f>
        <v/>
      </c>
      <c r="AE12" s="318"/>
      <c r="AF12" s="318" t="str">
        <f>IF(AND('Mapa final'!$H$76="Muy Alta",'Mapa final'!$L$76="Mayor"),CONCATENATE("R",'Mapa final'!$A$76),"")</f>
        <v/>
      </c>
      <c r="AG12" s="319"/>
      <c r="AH12" s="329" t="str">
        <f>IF(AND('Mapa final'!$H$64="Muy Alta",'Mapa final'!$L$64="Catastrófico"),CONCATENATE("R",'Mapa final'!$A$64),"")</f>
        <v/>
      </c>
      <c r="AI12" s="330"/>
      <c r="AJ12" s="330" t="str">
        <f>IF(AND('Mapa final'!$H$70="Muy Alta",'Mapa final'!$L$70="Catastrófico"),CONCATENATE("R",'Mapa final'!$A$70),"")</f>
        <v/>
      </c>
      <c r="AK12" s="330"/>
      <c r="AL12" s="330" t="str">
        <f>IF(AND('Mapa final'!$H$76="Muy Alta",'Mapa final'!$L$76="Catastrófico"),CONCATENATE("R",'Mapa final'!$A$76),"")</f>
        <v/>
      </c>
      <c r="AM12" s="331"/>
      <c r="AN12" s="80"/>
      <c r="AO12" s="276"/>
      <c r="AP12" s="277"/>
      <c r="AQ12" s="277"/>
      <c r="AR12" s="277"/>
      <c r="AS12" s="277"/>
      <c r="AT12" s="278"/>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99" ht="15.75" customHeight="1" thickBot="1" x14ac:dyDescent="0.35">
      <c r="A13" s="80"/>
      <c r="B13" s="271"/>
      <c r="C13" s="271"/>
      <c r="D13" s="272"/>
      <c r="E13" s="315"/>
      <c r="F13" s="316"/>
      <c r="G13" s="316"/>
      <c r="H13" s="316"/>
      <c r="I13" s="317"/>
      <c r="J13" s="322"/>
      <c r="K13" s="318"/>
      <c r="L13" s="318"/>
      <c r="M13" s="318"/>
      <c r="N13" s="318"/>
      <c r="O13" s="319"/>
      <c r="P13" s="322"/>
      <c r="Q13" s="318"/>
      <c r="R13" s="318"/>
      <c r="S13" s="318"/>
      <c r="T13" s="318"/>
      <c r="U13" s="319"/>
      <c r="V13" s="322"/>
      <c r="W13" s="318"/>
      <c r="X13" s="318"/>
      <c r="Y13" s="318"/>
      <c r="Z13" s="318"/>
      <c r="AA13" s="319"/>
      <c r="AB13" s="322"/>
      <c r="AC13" s="318"/>
      <c r="AD13" s="318"/>
      <c r="AE13" s="318"/>
      <c r="AF13" s="318"/>
      <c r="AG13" s="319"/>
      <c r="AH13" s="332"/>
      <c r="AI13" s="333"/>
      <c r="AJ13" s="333"/>
      <c r="AK13" s="333"/>
      <c r="AL13" s="333"/>
      <c r="AM13" s="334"/>
      <c r="AN13" s="80"/>
      <c r="AO13" s="279"/>
      <c r="AP13" s="280"/>
      <c r="AQ13" s="280"/>
      <c r="AR13" s="280"/>
      <c r="AS13" s="280"/>
      <c r="AT13" s="281"/>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99" ht="15" customHeight="1" x14ac:dyDescent="0.3">
      <c r="A14" s="80"/>
      <c r="B14" s="271"/>
      <c r="C14" s="271"/>
      <c r="D14" s="272"/>
      <c r="E14" s="309" t="s">
        <v>114</v>
      </c>
      <c r="F14" s="310"/>
      <c r="G14" s="310"/>
      <c r="H14" s="310"/>
      <c r="I14" s="310"/>
      <c r="J14" s="344" t="str">
        <f>IF(AND('Mapa final'!$H$10="Alta",'Mapa final'!$L$10="Leve"),CONCATENATE("R",'Mapa final'!$A$10),"")</f>
        <v/>
      </c>
      <c r="K14" s="345"/>
      <c r="L14" s="345" t="str">
        <f>IF(AND('Mapa final'!$H$16="Alta",'Mapa final'!$L$16="Leve"),CONCATENATE("R",'Mapa final'!$A$16),"")</f>
        <v/>
      </c>
      <c r="M14" s="345"/>
      <c r="N14" s="345" t="str">
        <f>IF(AND('Mapa final'!$H$22="Alta",'Mapa final'!$L$22="Leve"),CONCATENATE("R",'Mapa final'!$A$22),"")</f>
        <v/>
      </c>
      <c r="O14" s="346"/>
      <c r="P14" s="344" t="str">
        <f>IF(AND('Mapa final'!$H$10="Alta",'Mapa final'!$L$10="Menor"),CONCATENATE("R",'Mapa final'!$A$10),"")</f>
        <v/>
      </c>
      <c r="Q14" s="345"/>
      <c r="R14" s="345" t="str">
        <f>IF(AND('Mapa final'!$H$16="Alta",'Mapa final'!$L$16="Menor"),CONCATENATE("R",'Mapa final'!$A$16),"")</f>
        <v/>
      </c>
      <c r="S14" s="345"/>
      <c r="T14" s="345" t="str">
        <f>IF(AND('Mapa final'!$H$22="Alta",'Mapa final'!$L$22="Menor"),CONCATENATE("R",'Mapa final'!$A$22),"")</f>
        <v/>
      </c>
      <c r="U14" s="346"/>
      <c r="V14" s="320" t="str">
        <f>IF(AND('Mapa final'!$H$10="Alta",'Mapa final'!$L$10="Moderado"),CONCATENATE("R",'Mapa final'!$A$10),"")</f>
        <v/>
      </c>
      <c r="W14" s="321"/>
      <c r="X14" s="321" t="str">
        <f>IF(AND('Mapa final'!$H$16="Alta",'Mapa final'!$L$16="Moderado"),CONCATENATE("R",'Mapa final'!$A$16),"")</f>
        <v/>
      </c>
      <c r="Y14" s="321"/>
      <c r="Z14" s="321" t="str">
        <f>IF(AND('Mapa final'!$H$22="Alta",'Mapa final'!$L$22="Moderado"),CONCATENATE("R",'Mapa final'!$A$22),"")</f>
        <v/>
      </c>
      <c r="AA14" s="323"/>
      <c r="AB14" s="320" t="str">
        <f>IF(AND('Mapa final'!$H$10="Alta",'Mapa final'!$L$10="Mayor"),CONCATENATE("R",'Mapa final'!$A$10),"")</f>
        <v/>
      </c>
      <c r="AC14" s="321"/>
      <c r="AD14" s="321" t="str">
        <f>IF(AND('Mapa final'!$H$16="Alta",'Mapa final'!$L$16="Mayor"),CONCATENATE("R",'Mapa final'!$A$16),"")</f>
        <v/>
      </c>
      <c r="AE14" s="321"/>
      <c r="AF14" s="321" t="str">
        <f>IF(AND('Mapa final'!$H$22="Alta",'Mapa final'!$L$22="Mayor"),CONCATENATE("R",'Mapa final'!$A$22),"")</f>
        <v/>
      </c>
      <c r="AG14" s="323"/>
      <c r="AH14" s="335" t="str">
        <f>IF(AND('Mapa final'!$H$10="Alta",'Mapa final'!$L$10="Catastrófico"),CONCATENATE("R",'Mapa final'!$A$10),"")</f>
        <v/>
      </c>
      <c r="AI14" s="336"/>
      <c r="AJ14" s="336" t="str">
        <f>IF(AND('Mapa final'!$H$16="Alta",'Mapa final'!$L$16="Catastrófico"),CONCATENATE("R",'Mapa final'!$A$16),"")</f>
        <v/>
      </c>
      <c r="AK14" s="336"/>
      <c r="AL14" s="336" t="str">
        <f>IF(AND('Mapa final'!$H$22="Alta",'Mapa final'!$L$22="Catastrófico"),CONCATENATE("R",'Mapa final'!$A$22),"")</f>
        <v/>
      </c>
      <c r="AM14" s="337"/>
      <c r="AN14" s="80"/>
      <c r="AO14" s="282" t="s">
        <v>79</v>
      </c>
      <c r="AP14" s="283"/>
      <c r="AQ14" s="283"/>
      <c r="AR14" s="283"/>
      <c r="AS14" s="283"/>
      <c r="AT14" s="284"/>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99" ht="15" customHeight="1" x14ac:dyDescent="0.3">
      <c r="A15" s="80"/>
      <c r="B15" s="271"/>
      <c r="C15" s="271"/>
      <c r="D15" s="272"/>
      <c r="E15" s="312"/>
      <c r="F15" s="313"/>
      <c r="G15" s="313"/>
      <c r="H15" s="313"/>
      <c r="I15" s="313"/>
      <c r="J15" s="338"/>
      <c r="K15" s="339"/>
      <c r="L15" s="339"/>
      <c r="M15" s="339"/>
      <c r="N15" s="339"/>
      <c r="O15" s="340"/>
      <c r="P15" s="338"/>
      <c r="Q15" s="339"/>
      <c r="R15" s="339"/>
      <c r="S15" s="339"/>
      <c r="T15" s="339"/>
      <c r="U15" s="340"/>
      <c r="V15" s="322"/>
      <c r="W15" s="318"/>
      <c r="X15" s="318"/>
      <c r="Y15" s="318"/>
      <c r="Z15" s="318"/>
      <c r="AA15" s="319"/>
      <c r="AB15" s="322"/>
      <c r="AC15" s="318"/>
      <c r="AD15" s="318"/>
      <c r="AE15" s="318"/>
      <c r="AF15" s="318"/>
      <c r="AG15" s="319"/>
      <c r="AH15" s="329"/>
      <c r="AI15" s="330"/>
      <c r="AJ15" s="330"/>
      <c r="AK15" s="330"/>
      <c r="AL15" s="330"/>
      <c r="AM15" s="331"/>
      <c r="AN15" s="80"/>
      <c r="AO15" s="285"/>
      <c r="AP15" s="286"/>
      <c r="AQ15" s="286"/>
      <c r="AR15" s="286"/>
      <c r="AS15" s="286"/>
      <c r="AT15" s="287"/>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99" ht="15" customHeight="1" x14ac:dyDescent="0.3">
      <c r="A16" s="80"/>
      <c r="B16" s="271"/>
      <c r="C16" s="271"/>
      <c r="D16" s="272"/>
      <c r="E16" s="312"/>
      <c r="F16" s="313"/>
      <c r="G16" s="313"/>
      <c r="H16" s="313"/>
      <c r="I16" s="313"/>
      <c r="J16" s="338" t="str">
        <f>IF(AND('Mapa final'!$H$28="Alta",'Mapa final'!$L$28="Leve"),CONCATENATE("R",'Mapa final'!$A$28),"")</f>
        <v/>
      </c>
      <c r="K16" s="339"/>
      <c r="L16" s="339" t="str">
        <f>IF(AND('Mapa final'!$H$34="Alta",'Mapa final'!$L$34="Leve"),CONCATENATE("R",'Mapa final'!$A$34),"")</f>
        <v/>
      </c>
      <c r="M16" s="339"/>
      <c r="N16" s="339" t="str">
        <f>IF(AND('Mapa final'!$H$40="Alta",'Mapa final'!$L$40="Leve"),CONCATENATE("R",'Mapa final'!$A$40),"")</f>
        <v/>
      </c>
      <c r="O16" s="340"/>
      <c r="P16" s="338" t="str">
        <f>IF(AND('Mapa final'!$H$28="Alta",'Mapa final'!$L$28="Menor"),CONCATENATE("R",'Mapa final'!$A$28),"")</f>
        <v/>
      </c>
      <c r="Q16" s="339"/>
      <c r="R16" s="339" t="str">
        <f>IF(AND('Mapa final'!$H$34="Alta",'Mapa final'!$L$34="Menor"),CONCATENATE("R",'Mapa final'!$A$34),"")</f>
        <v/>
      </c>
      <c r="S16" s="339"/>
      <c r="T16" s="339" t="str">
        <f>IF(AND('Mapa final'!$H$40="Alta",'Mapa final'!$L$40="Menor"),CONCATENATE("R",'Mapa final'!$A$40),"")</f>
        <v/>
      </c>
      <c r="U16" s="340"/>
      <c r="V16" s="322" t="str">
        <f>IF(AND('Mapa final'!$H$28="Alta",'Mapa final'!$L$28="Moderado"),CONCATENATE("R",'Mapa final'!$A$28),"")</f>
        <v/>
      </c>
      <c r="W16" s="318"/>
      <c r="X16" s="318" t="str">
        <f>IF(AND('Mapa final'!$H$34="Alta",'Mapa final'!$L$34="Moderado"),CONCATENATE("R",'Mapa final'!$A$34),"")</f>
        <v/>
      </c>
      <c r="Y16" s="318"/>
      <c r="Z16" s="318" t="str">
        <f>IF(AND('Mapa final'!$H$40="Alta",'Mapa final'!$L$40="Moderado"),CONCATENATE("R",'Mapa final'!$A$40),"")</f>
        <v/>
      </c>
      <c r="AA16" s="319"/>
      <c r="AB16" s="322" t="str">
        <f>IF(AND('Mapa final'!$H$28="Alta",'Mapa final'!$L$28="Mayor"),CONCATENATE("R",'Mapa final'!$A$28),"")</f>
        <v/>
      </c>
      <c r="AC16" s="318"/>
      <c r="AD16" s="318" t="str">
        <f>IF(AND('Mapa final'!$H$34="Alta",'Mapa final'!$L$34="Mayor"),CONCATENATE("R",'Mapa final'!$A$34),"")</f>
        <v/>
      </c>
      <c r="AE16" s="318"/>
      <c r="AF16" s="318" t="str">
        <f>IF(AND('Mapa final'!$H$40="Alta",'Mapa final'!$L$40="Mayor"),CONCATENATE("R",'Mapa final'!$A$40),"")</f>
        <v/>
      </c>
      <c r="AG16" s="319"/>
      <c r="AH16" s="329" t="str">
        <f>IF(AND('Mapa final'!$H$28="Alta",'Mapa final'!$L$28="Catastrófico"),CONCATENATE("R",'Mapa final'!$A$28),"")</f>
        <v/>
      </c>
      <c r="AI16" s="330"/>
      <c r="AJ16" s="330" t="str">
        <f>IF(AND('Mapa final'!$H$34="Alta",'Mapa final'!$L$34="Catastrófico"),CONCATENATE("R",'Mapa final'!$A$34),"")</f>
        <v/>
      </c>
      <c r="AK16" s="330"/>
      <c r="AL16" s="330" t="str">
        <f>IF(AND('Mapa final'!$H$40="Alta",'Mapa final'!$L$40="Catastrófico"),CONCATENATE("R",'Mapa final'!$A$40),"")</f>
        <v/>
      </c>
      <c r="AM16" s="331"/>
      <c r="AN16" s="80"/>
      <c r="AO16" s="285"/>
      <c r="AP16" s="286"/>
      <c r="AQ16" s="286"/>
      <c r="AR16" s="286"/>
      <c r="AS16" s="286"/>
      <c r="AT16" s="287"/>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ht="15" customHeight="1" x14ac:dyDescent="0.3">
      <c r="A17" s="80"/>
      <c r="B17" s="271"/>
      <c r="C17" s="271"/>
      <c r="D17" s="272"/>
      <c r="E17" s="312"/>
      <c r="F17" s="313"/>
      <c r="G17" s="313"/>
      <c r="H17" s="313"/>
      <c r="I17" s="313"/>
      <c r="J17" s="338"/>
      <c r="K17" s="339"/>
      <c r="L17" s="339"/>
      <c r="M17" s="339"/>
      <c r="N17" s="339"/>
      <c r="O17" s="340"/>
      <c r="P17" s="338"/>
      <c r="Q17" s="339"/>
      <c r="R17" s="339"/>
      <c r="S17" s="339"/>
      <c r="T17" s="339"/>
      <c r="U17" s="340"/>
      <c r="V17" s="322"/>
      <c r="W17" s="318"/>
      <c r="X17" s="318"/>
      <c r="Y17" s="318"/>
      <c r="Z17" s="318"/>
      <c r="AA17" s="319"/>
      <c r="AB17" s="322"/>
      <c r="AC17" s="318"/>
      <c r="AD17" s="318"/>
      <c r="AE17" s="318"/>
      <c r="AF17" s="318"/>
      <c r="AG17" s="319"/>
      <c r="AH17" s="329"/>
      <c r="AI17" s="330"/>
      <c r="AJ17" s="330"/>
      <c r="AK17" s="330"/>
      <c r="AL17" s="330"/>
      <c r="AM17" s="331"/>
      <c r="AN17" s="80"/>
      <c r="AO17" s="285"/>
      <c r="AP17" s="286"/>
      <c r="AQ17" s="286"/>
      <c r="AR17" s="286"/>
      <c r="AS17" s="286"/>
      <c r="AT17" s="287"/>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15" customHeight="1" x14ac:dyDescent="0.3">
      <c r="A18" s="80"/>
      <c r="B18" s="271"/>
      <c r="C18" s="271"/>
      <c r="D18" s="272"/>
      <c r="E18" s="312"/>
      <c r="F18" s="313"/>
      <c r="G18" s="313"/>
      <c r="H18" s="313"/>
      <c r="I18" s="313"/>
      <c r="J18" s="338" t="str">
        <f>IF(AND('Mapa final'!$H$46="Alta",'Mapa final'!$L$46="Leve"),CONCATENATE("R",'Mapa final'!$A$46),"")</f>
        <v/>
      </c>
      <c r="K18" s="339"/>
      <c r="L18" s="339" t="str">
        <f>IF(AND('Mapa final'!$H$52="Alta",'Mapa final'!$L$52="Leve"),CONCATENATE("R",'Mapa final'!$A$52),"")</f>
        <v/>
      </c>
      <c r="M18" s="339"/>
      <c r="N18" s="339" t="str">
        <f>IF(AND('Mapa final'!$H$58="Alta",'Mapa final'!$L$58="Leve"),CONCATENATE("R",'Mapa final'!$A$58),"")</f>
        <v/>
      </c>
      <c r="O18" s="340"/>
      <c r="P18" s="338" t="str">
        <f>IF(AND('Mapa final'!$H$46="Alta",'Mapa final'!$L$46="Menor"),CONCATENATE("R",'Mapa final'!$A$46),"")</f>
        <v/>
      </c>
      <c r="Q18" s="339"/>
      <c r="R18" s="339" t="str">
        <f>IF(AND('Mapa final'!$H$52="Alta",'Mapa final'!$L$52="Menor"),CONCATENATE("R",'Mapa final'!$A$52),"")</f>
        <v/>
      </c>
      <c r="S18" s="339"/>
      <c r="T18" s="339" t="str">
        <f>IF(AND('Mapa final'!$H$58="Alta",'Mapa final'!$L$58="Menor"),CONCATENATE("R",'Mapa final'!$A$58),"")</f>
        <v/>
      </c>
      <c r="U18" s="340"/>
      <c r="V18" s="322" t="str">
        <f>IF(AND('Mapa final'!$H$46="Alta",'Mapa final'!$L$46="Moderado"),CONCATENATE("R",'Mapa final'!$A$46),"")</f>
        <v/>
      </c>
      <c r="W18" s="318"/>
      <c r="X18" s="318" t="str">
        <f>IF(AND('Mapa final'!$H$52="Alta",'Mapa final'!$L$52="Moderado"),CONCATENATE("R",'Mapa final'!$A$52),"")</f>
        <v/>
      </c>
      <c r="Y18" s="318"/>
      <c r="Z18" s="318" t="str">
        <f>IF(AND('Mapa final'!$H$58="Alta",'Mapa final'!$L$58="Moderado"),CONCATENATE("R",'Mapa final'!$A$58),"")</f>
        <v/>
      </c>
      <c r="AA18" s="319"/>
      <c r="AB18" s="322" t="str">
        <f>IF(AND('Mapa final'!$H$46="Alta",'Mapa final'!$L$46="Mayor"),CONCATENATE("R",'Mapa final'!$A$46),"")</f>
        <v/>
      </c>
      <c r="AC18" s="318"/>
      <c r="AD18" s="318" t="str">
        <f>IF(AND('Mapa final'!$H$52="Alta",'Mapa final'!$L$52="Mayor"),CONCATENATE("R",'Mapa final'!$A$52),"")</f>
        <v/>
      </c>
      <c r="AE18" s="318"/>
      <c r="AF18" s="318" t="str">
        <f>IF(AND('Mapa final'!$H$58="Alta",'Mapa final'!$L$58="Mayor"),CONCATENATE("R",'Mapa final'!$A$58),"")</f>
        <v/>
      </c>
      <c r="AG18" s="319"/>
      <c r="AH18" s="329" t="str">
        <f>IF(AND('Mapa final'!$H$46="Alta",'Mapa final'!$L$46="Catastrófico"),CONCATENATE("R",'Mapa final'!$A$46),"")</f>
        <v/>
      </c>
      <c r="AI18" s="330"/>
      <c r="AJ18" s="330" t="str">
        <f>IF(AND('Mapa final'!$H$52="Alta",'Mapa final'!$L$52="Catastrófico"),CONCATENATE("R",'Mapa final'!$A$52),"")</f>
        <v/>
      </c>
      <c r="AK18" s="330"/>
      <c r="AL18" s="330" t="str">
        <f>IF(AND('Mapa final'!$H$58="Alta",'Mapa final'!$L$58="Catastrófico"),CONCATENATE("R",'Mapa final'!$A$58),"")</f>
        <v/>
      </c>
      <c r="AM18" s="331"/>
      <c r="AN18" s="80"/>
      <c r="AO18" s="285"/>
      <c r="AP18" s="286"/>
      <c r="AQ18" s="286"/>
      <c r="AR18" s="286"/>
      <c r="AS18" s="286"/>
      <c r="AT18" s="287"/>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1:80" ht="15" customHeight="1" x14ac:dyDescent="0.3">
      <c r="A19" s="80"/>
      <c r="B19" s="271"/>
      <c r="C19" s="271"/>
      <c r="D19" s="272"/>
      <c r="E19" s="312"/>
      <c r="F19" s="313"/>
      <c r="G19" s="313"/>
      <c r="H19" s="313"/>
      <c r="I19" s="313"/>
      <c r="J19" s="338"/>
      <c r="K19" s="339"/>
      <c r="L19" s="339"/>
      <c r="M19" s="339"/>
      <c r="N19" s="339"/>
      <c r="O19" s="340"/>
      <c r="P19" s="338"/>
      <c r="Q19" s="339"/>
      <c r="R19" s="339"/>
      <c r="S19" s="339"/>
      <c r="T19" s="339"/>
      <c r="U19" s="340"/>
      <c r="V19" s="322"/>
      <c r="W19" s="318"/>
      <c r="X19" s="318"/>
      <c r="Y19" s="318"/>
      <c r="Z19" s="318"/>
      <c r="AA19" s="319"/>
      <c r="AB19" s="322"/>
      <c r="AC19" s="318"/>
      <c r="AD19" s="318"/>
      <c r="AE19" s="318"/>
      <c r="AF19" s="318"/>
      <c r="AG19" s="319"/>
      <c r="AH19" s="329"/>
      <c r="AI19" s="330"/>
      <c r="AJ19" s="330"/>
      <c r="AK19" s="330"/>
      <c r="AL19" s="330"/>
      <c r="AM19" s="331"/>
      <c r="AN19" s="80"/>
      <c r="AO19" s="285"/>
      <c r="AP19" s="286"/>
      <c r="AQ19" s="286"/>
      <c r="AR19" s="286"/>
      <c r="AS19" s="286"/>
      <c r="AT19" s="287"/>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ht="15" customHeight="1" x14ac:dyDescent="0.3">
      <c r="A20" s="80"/>
      <c r="B20" s="271"/>
      <c r="C20" s="271"/>
      <c r="D20" s="272"/>
      <c r="E20" s="312"/>
      <c r="F20" s="313"/>
      <c r="G20" s="313"/>
      <c r="H20" s="313"/>
      <c r="I20" s="313"/>
      <c r="J20" s="338" t="str">
        <f>IF(AND('Mapa final'!$H$64="Alta",'Mapa final'!$L$64="Leve"),CONCATENATE("R",'Mapa final'!$A$64),"")</f>
        <v/>
      </c>
      <c r="K20" s="339"/>
      <c r="L20" s="339" t="str">
        <f>IF(AND('Mapa final'!$H$70="Alta",'Mapa final'!$L$70="Leve"),CONCATENATE("R",'Mapa final'!$A$70),"")</f>
        <v/>
      </c>
      <c r="M20" s="339"/>
      <c r="N20" s="339" t="str">
        <f>IF(AND('Mapa final'!$H$76="Alta",'Mapa final'!$L$76="Leve"),CONCATENATE("R",'Mapa final'!$A$76),"")</f>
        <v/>
      </c>
      <c r="O20" s="340"/>
      <c r="P20" s="338" t="str">
        <f>IF(AND('Mapa final'!$H$64="Alta",'Mapa final'!$L$64="Menor"),CONCATENATE("R",'Mapa final'!$A$64),"")</f>
        <v/>
      </c>
      <c r="Q20" s="339"/>
      <c r="R20" s="339" t="str">
        <f>IF(AND('Mapa final'!$H$70="Alta",'Mapa final'!$L$70="Menor"),CONCATENATE("R",'Mapa final'!$A$70),"")</f>
        <v/>
      </c>
      <c r="S20" s="339"/>
      <c r="T20" s="339" t="str">
        <f>IF(AND('Mapa final'!$H$76="Alta",'Mapa final'!$L$76="Menor"),CONCATENATE("R",'Mapa final'!$A$76),"")</f>
        <v/>
      </c>
      <c r="U20" s="340"/>
      <c r="V20" s="322" t="str">
        <f>IF(AND('Mapa final'!$H$64="Alta",'Mapa final'!$L$64="Moderado"),CONCATENATE("R",'Mapa final'!$A$64),"")</f>
        <v/>
      </c>
      <c r="W20" s="318"/>
      <c r="X20" s="318" t="str">
        <f>IF(AND('Mapa final'!$H$70="Alta",'Mapa final'!$L$70="Moderado"),CONCATENATE("R",'Mapa final'!$A$70),"")</f>
        <v/>
      </c>
      <c r="Y20" s="318"/>
      <c r="Z20" s="318" t="str">
        <f>IF(AND('Mapa final'!$H$76="Alta",'Mapa final'!$L$76="Moderado"),CONCATENATE("R",'Mapa final'!$A$76),"")</f>
        <v/>
      </c>
      <c r="AA20" s="319"/>
      <c r="AB20" s="322" t="str">
        <f>IF(AND('Mapa final'!$H$64="Alta",'Mapa final'!$L$64="Mayor"),CONCATENATE("R",'Mapa final'!$A$64),"")</f>
        <v/>
      </c>
      <c r="AC20" s="318"/>
      <c r="AD20" s="318" t="str">
        <f>IF(AND('Mapa final'!$H$70="Alta",'Mapa final'!$L$70="Mayor"),CONCATENATE("R",'Mapa final'!$A$70),"")</f>
        <v/>
      </c>
      <c r="AE20" s="318"/>
      <c r="AF20" s="318" t="str">
        <f>IF(AND('Mapa final'!$H$76="Alta",'Mapa final'!$L$76="Mayor"),CONCATENATE("R",'Mapa final'!$A$76),"")</f>
        <v/>
      </c>
      <c r="AG20" s="319"/>
      <c r="AH20" s="329" t="str">
        <f>IF(AND('Mapa final'!$H$64="Alta",'Mapa final'!$L$64="Catastrófico"),CONCATENATE("R",'Mapa final'!$A$64),"")</f>
        <v/>
      </c>
      <c r="AI20" s="330"/>
      <c r="AJ20" s="330" t="str">
        <f>IF(AND('Mapa final'!$H$70="Alta",'Mapa final'!$L$70="Catastrófico"),CONCATENATE("R",'Mapa final'!$A$70),"")</f>
        <v/>
      </c>
      <c r="AK20" s="330"/>
      <c r="AL20" s="330" t="str">
        <f>IF(AND('Mapa final'!$H$76="Alta",'Mapa final'!$L$76="Catastrófico"),CONCATENATE("R",'Mapa final'!$A$76),"")</f>
        <v/>
      </c>
      <c r="AM20" s="331"/>
      <c r="AN20" s="80"/>
      <c r="AO20" s="285"/>
      <c r="AP20" s="286"/>
      <c r="AQ20" s="286"/>
      <c r="AR20" s="286"/>
      <c r="AS20" s="286"/>
      <c r="AT20" s="287"/>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ht="15.75" customHeight="1" thickBot="1" x14ac:dyDescent="0.35">
      <c r="A21" s="80"/>
      <c r="B21" s="271"/>
      <c r="C21" s="271"/>
      <c r="D21" s="272"/>
      <c r="E21" s="315"/>
      <c r="F21" s="316"/>
      <c r="G21" s="316"/>
      <c r="H21" s="316"/>
      <c r="I21" s="316"/>
      <c r="J21" s="341"/>
      <c r="K21" s="342"/>
      <c r="L21" s="342"/>
      <c r="M21" s="342"/>
      <c r="N21" s="342"/>
      <c r="O21" s="343"/>
      <c r="P21" s="341"/>
      <c r="Q21" s="342"/>
      <c r="R21" s="342"/>
      <c r="S21" s="342"/>
      <c r="T21" s="342"/>
      <c r="U21" s="343"/>
      <c r="V21" s="326"/>
      <c r="W21" s="327"/>
      <c r="X21" s="327"/>
      <c r="Y21" s="327"/>
      <c r="Z21" s="327"/>
      <c r="AA21" s="328"/>
      <c r="AB21" s="326"/>
      <c r="AC21" s="327"/>
      <c r="AD21" s="327"/>
      <c r="AE21" s="327"/>
      <c r="AF21" s="327"/>
      <c r="AG21" s="328"/>
      <c r="AH21" s="332"/>
      <c r="AI21" s="333"/>
      <c r="AJ21" s="333"/>
      <c r="AK21" s="333"/>
      <c r="AL21" s="333"/>
      <c r="AM21" s="334"/>
      <c r="AN21" s="80"/>
      <c r="AO21" s="288"/>
      <c r="AP21" s="289"/>
      <c r="AQ21" s="289"/>
      <c r="AR21" s="289"/>
      <c r="AS21" s="289"/>
      <c r="AT21" s="29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x14ac:dyDescent="0.3">
      <c r="A22" s="80"/>
      <c r="B22" s="271"/>
      <c r="C22" s="271"/>
      <c r="D22" s="272"/>
      <c r="E22" s="309" t="s">
        <v>116</v>
      </c>
      <c r="F22" s="310"/>
      <c r="G22" s="310"/>
      <c r="H22" s="310"/>
      <c r="I22" s="311"/>
      <c r="J22" s="344" t="str">
        <f>IF(AND('Mapa final'!$H$10="Media",'Mapa final'!$L$10="Leve"),CONCATENATE("R",'Mapa final'!$A$10),"")</f>
        <v/>
      </c>
      <c r="K22" s="345"/>
      <c r="L22" s="345" t="str">
        <f>IF(AND('Mapa final'!$H$16="Media",'Mapa final'!$L$16="Leve"),CONCATENATE("R",'Mapa final'!$A$16),"")</f>
        <v/>
      </c>
      <c r="M22" s="345"/>
      <c r="N22" s="345" t="str">
        <f>IF(AND('Mapa final'!$H$22="Media",'Mapa final'!$L$22="Leve"),CONCATENATE("R",'Mapa final'!$A$22),"")</f>
        <v/>
      </c>
      <c r="O22" s="346"/>
      <c r="P22" s="344" t="str">
        <f>IF(AND('Mapa final'!$H$10="Media",'Mapa final'!$L$10="Menor"),CONCATENATE("R",'Mapa final'!$A$10),"")</f>
        <v/>
      </c>
      <c r="Q22" s="345"/>
      <c r="R22" s="345" t="str">
        <f>IF(AND('Mapa final'!$H$16="Media",'Mapa final'!$L$16="Menor"),CONCATENATE("R",'Mapa final'!$A$16),"")</f>
        <v/>
      </c>
      <c r="S22" s="345"/>
      <c r="T22" s="345" t="str">
        <f>IF(AND('Mapa final'!$H$22="Media",'Mapa final'!$L$22="Menor"),CONCATENATE("R",'Mapa final'!$A$22),"")</f>
        <v/>
      </c>
      <c r="U22" s="346"/>
      <c r="V22" s="344" t="str">
        <f>IF(AND('Mapa final'!$H$10="Media",'Mapa final'!$L$10="Moderado"),CONCATENATE("R",'Mapa final'!$A$10),"")</f>
        <v/>
      </c>
      <c r="W22" s="345"/>
      <c r="X22" s="345" t="str">
        <f>IF(AND('Mapa final'!$H$16="Media",'Mapa final'!$L$16="Moderado"),CONCATENATE("R",'Mapa final'!$A$16),"")</f>
        <v/>
      </c>
      <c r="Y22" s="345"/>
      <c r="Z22" s="345" t="str">
        <f>IF(AND('Mapa final'!$H$22="Media",'Mapa final'!$L$22="Moderado"),CONCATENATE("R",'Mapa final'!$A$22),"")</f>
        <v/>
      </c>
      <c r="AA22" s="346"/>
      <c r="AB22" s="320" t="str">
        <f>IF(AND('Mapa final'!$H$10="Media",'Mapa final'!$L$10="Mayor"),CONCATENATE("R",'Mapa final'!$A$10),"")</f>
        <v/>
      </c>
      <c r="AC22" s="321"/>
      <c r="AD22" s="321" t="str">
        <f>IF(AND('Mapa final'!$H$16="Media",'Mapa final'!$L$16="Mayor"),CONCATENATE("R",'Mapa final'!$A$16),"")</f>
        <v/>
      </c>
      <c r="AE22" s="321"/>
      <c r="AF22" s="321" t="str">
        <f>IF(AND('Mapa final'!$H$22="Media",'Mapa final'!$L$22="Mayor"),CONCATENATE("R",'Mapa final'!$A$22),"")</f>
        <v/>
      </c>
      <c r="AG22" s="323"/>
      <c r="AH22" s="335" t="str">
        <f>IF(AND('Mapa final'!$H$10="Media",'Mapa final'!$L$10="Catastrófico"),CONCATENATE("R",'Mapa final'!$A$10),"")</f>
        <v/>
      </c>
      <c r="AI22" s="336"/>
      <c r="AJ22" s="336" t="str">
        <f>IF(AND('Mapa final'!$H$16="Media",'Mapa final'!$L$16="Catastrófico"),CONCATENATE("R",'Mapa final'!$A$16),"")</f>
        <v/>
      </c>
      <c r="AK22" s="336"/>
      <c r="AL22" s="336" t="str">
        <f>IF(AND('Mapa final'!$H$22="Media",'Mapa final'!$L$22="Catastrófico"),CONCATENATE("R",'Mapa final'!$A$22),"")</f>
        <v/>
      </c>
      <c r="AM22" s="337"/>
      <c r="AN22" s="80"/>
      <c r="AO22" s="291" t="s">
        <v>80</v>
      </c>
      <c r="AP22" s="292"/>
      <c r="AQ22" s="292"/>
      <c r="AR22" s="292"/>
      <c r="AS22" s="292"/>
      <c r="AT22" s="293"/>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x14ac:dyDescent="0.3">
      <c r="A23" s="80"/>
      <c r="B23" s="271"/>
      <c r="C23" s="271"/>
      <c r="D23" s="272"/>
      <c r="E23" s="312"/>
      <c r="F23" s="313"/>
      <c r="G23" s="313"/>
      <c r="H23" s="313"/>
      <c r="I23" s="314"/>
      <c r="J23" s="338"/>
      <c r="K23" s="339"/>
      <c r="L23" s="339"/>
      <c r="M23" s="339"/>
      <c r="N23" s="339"/>
      <c r="O23" s="340"/>
      <c r="P23" s="338"/>
      <c r="Q23" s="339"/>
      <c r="R23" s="339"/>
      <c r="S23" s="339"/>
      <c r="T23" s="339"/>
      <c r="U23" s="340"/>
      <c r="V23" s="338"/>
      <c r="W23" s="339"/>
      <c r="X23" s="339"/>
      <c r="Y23" s="339"/>
      <c r="Z23" s="339"/>
      <c r="AA23" s="340"/>
      <c r="AB23" s="322"/>
      <c r="AC23" s="318"/>
      <c r="AD23" s="318"/>
      <c r="AE23" s="318"/>
      <c r="AF23" s="318"/>
      <c r="AG23" s="319"/>
      <c r="AH23" s="329"/>
      <c r="AI23" s="330"/>
      <c r="AJ23" s="330"/>
      <c r="AK23" s="330"/>
      <c r="AL23" s="330"/>
      <c r="AM23" s="331"/>
      <c r="AN23" s="80"/>
      <c r="AO23" s="294"/>
      <c r="AP23" s="295"/>
      <c r="AQ23" s="295"/>
      <c r="AR23" s="295"/>
      <c r="AS23" s="295"/>
      <c r="AT23" s="296"/>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x14ac:dyDescent="0.3">
      <c r="A24" s="80"/>
      <c r="B24" s="271"/>
      <c r="C24" s="271"/>
      <c r="D24" s="272"/>
      <c r="E24" s="312"/>
      <c r="F24" s="313"/>
      <c r="G24" s="313"/>
      <c r="H24" s="313"/>
      <c r="I24" s="314"/>
      <c r="J24" s="338" t="str">
        <f>IF(AND('Mapa final'!$H$28="Media",'Mapa final'!$L$28="Leve"),CONCATENATE("R",'Mapa final'!$A$28),"")</f>
        <v/>
      </c>
      <c r="K24" s="339"/>
      <c r="L24" s="339" t="str">
        <f>IF(AND('Mapa final'!$H$34="Media",'Mapa final'!$L$34="Leve"),CONCATENATE("R",'Mapa final'!$A$34),"")</f>
        <v/>
      </c>
      <c r="M24" s="339"/>
      <c r="N24" s="339" t="str">
        <f>IF(AND('Mapa final'!$H$40="Media",'Mapa final'!$L$40="Leve"),CONCATENATE("R",'Mapa final'!$A$40),"")</f>
        <v/>
      </c>
      <c r="O24" s="340"/>
      <c r="P24" s="338" t="str">
        <f>IF(AND('Mapa final'!$H$28="Media",'Mapa final'!$L$28="Menor"),CONCATENATE("R",'Mapa final'!$A$28),"")</f>
        <v/>
      </c>
      <c r="Q24" s="339"/>
      <c r="R24" s="339" t="str">
        <f>IF(AND('Mapa final'!$H$34="Media",'Mapa final'!$L$34="Menor"),CONCATENATE("R",'Mapa final'!$A$34),"")</f>
        <v/>
      </c>
      <c r="S24" s="339"/>
      <c r="T24" s="339" t="str">
        <f>IF(AND('Mapa final'!$H$40="Media",'Mapa final'!$L$40="Menor"),CONCATENATE("R",'Mapa final'!$A$40),"")</f>
        <v/>
      </c>
      <c r="U24" s="340"/>
      <c r="V24" s="338" t="str">
        <f>IF(AND('Mapa final'!$H$28="Media",'Mapa final'!$L$28="Moderado"),CONCATENATE("R",'Mapa final'!$A$28),"")</f>
        <v/>
      </c>
      <c r="W24" s="339"/>
      <c r="X24" s="339" t="str">
        <f>IF(AND('Mapa final'!$H$34="Media",'Mapa final'!$L$34="Moderado"),CONCATENATE("R",'Mapa final'!$A$34),"")</f>
        <v/>
      </c>
      <c r="Y24" s="339"/>
      <c r="Z24" s="339" t="str">
        <f>IF(AND('Mapa final'!$H$40="Media",'Mapa final'!$L$40="Moderado"),CONCATENATE("R",'Mapa final'!$A$40),"")</f>
        <v/>
      </c>
      <c r="AA24" s="340"/>
      <c r="AB24" s="322" t="str">
        <f>IF(AND('Mapa final'!$H$28="Media",'Mapa final'!$L$28="Mayor"),CONCATENATE("R",'Mapa final'!$A$28),"")</f>
        <v/>
      </c>
      <c r="AC24" s="318"/>
      <c r="AD24" s="318" t="str">
        <f>IF(AND('Mapa final'!$H$34="Media",'Mapa final'!$L$34="Mayor"),CONCATENATE("R",'Mapa final'!$A$34),"")</f>
        <v/>
      </c>
      <c r="AE24" s="318"/>
      <c r="AF24" s="318" t="str">
        <f>IF(AND('Mapa final'!$H$40="Media",'Mapa final'!$L$40="Mayor"),CONCATENATE("R",'Mapa final'!$A$40),"")</f>
        <v/>
      </c>
      <c r="AG24" s="319"/>
      <c r="AH24" s="329" t="str">
        <f>IF(AND('Mapa final'!$H$28="Media",'Mapa final'!$L$28="Catastrófico"),CONCATENATE("R",'Mapa final'!$A$28),"")</f>
        <v/>
      </c>
      <c r="AI24" s="330"/>
      <c r="AJ24" s="330" t="str">
        <f>IF(AND('Mapa final'!$H$34="Media",'Mapa final'!$L$34="Catastrófico"),CONCATENATE("R",'Mapa final'!$A$34),"")</f>
        <v/>
      </c>
      <c r="AK24" s="330"/>
      <c r="AL24" s="330" t="str">
        <f>IF(AND('Mapa final'!$H$40="Media",'Mapa final'!$L$40="Catastrófico"),CONCATENATE("R",'Mapa final'!$A$40),"")</f>
        <v/>
      </c>
      <c r="AM24" s="331"/>
      <c r="AN24" s="80"/>
      <c r="AO24" s="294"/>
      <c r="AP24" s="295"/>
      <c r="AQ24" s="295"/>
      <c r="AR24" s="295"/>
      <c r="AS24" s="295"/>
      <c r="AT24" s="296"/>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x14ac:dyDescent="0.3">
      <c r="A25" s="80"/>
      <c r="B25" s="271"/>
      <c r="C25" s="271"/>
      <c r="D25" s="272"/>
      <c r="E25" s="312"/>
      <c r="F25" s="313"/>
      <c r="G25" s="313"/>
      <c r="H25" s="313"/>
      <c r="I25" s="314"/>
      <c r="J25" s="338"/>
      <c r="K25" s="339"/>
      <c r="L25" s="339"/>
      <c r="M25" s="339"/>
      <c r="N25" s="339"/>
      <c r="O25" s="340"/>
      <c r="P25" s="338"/>
      <c r="Q25" s="339"/>
      <c r="R25" s="339"/>
      <c r="S25" s="339"/>
      <c r="T25" s="339"/>
      <c r="U25" s="340"/>
      <c r="V25" s="338"/>
      <c r="W25" s="339"/>
      <c r="X25" s="339"/>
      <c r="Y25" s="339"/>
      <c r="Z25" s="339"/>
      <c r="AA25" s="340"/>
      <c r="AB25" s="322"/>
      <c r="AC25" s="318"/>
      <c r="AD25" s="318"/>
      <c r="AE25" s="318"/>
      <c r="AF25" s="318"/>
      <c r="AG25" s="319"/>
      <c r="AH25" s="329"/>
      <c r="AI25" s="330"/>
      <c r="AJ25" s="330"/>
      <c r="AK25" s="330"/>
      <c r="AL25" s="330"/>
      <c r="AM25" s="331"/>
      <c r="AN25" s="80"/>
      <c r="AO25" s="294"/>
      <c r="AP25" s="295"/>
      <c r="AQ25" s="295"/>
      <c r="AR25" s="295"/>
      <c r="AS25" s="295"/>
      <c r="AT25" s="296"/>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row>
    <row r="26" spans="1:80" x14ac:dyDescent="0.3">
      <c r="A26" s="80"/>
      <c r="B26" s="271"/>
      <c r="C26" s="271"/>
      <c r="D26" s="272"/>
      <c r="E26" s="312"/>
      <c r="F26" s="313"/>
      <c r="G26" s="313"/>
      <c r="H26" s="313"/>
      <c r="I26" s="314"/>
      <c r="J26" s="338" t="str">
        <f>IF(AND('Mapa final'!$H$46="Media",'Mapa final'!$L$46="Leve"),CONCATENATE("R",'Mapa final'!$A$46),"")</f>
        <v/>
      </c>
      <c r="K26" s="339"/>
      <c r="L26" s="339" t="str">
        <f>IF(AND('Mapa final'!$H$52="Media",'Mapa final'!$L$52="Leve"),CONCATENATE("R",'Mapa final'!$A$52),"")</f>
        <v/>
      </c>
      <c r="M26" s="339"/>
      <c r="N26" s="339" t="str">
        <f>IF(AND('Mapa final'!$H$58="Media",'Mapa final'!$L$58="Leve"),CONCATENATE("R",'Mapa final'!$A$58),"")</f>
        <v/>
      </c>
      <c r="O26" s="340"/>
      <c r="P26" s="338" t="str">
        <f>IF(AND('Mapa final'!$H$46="Media",'Mapa final'!$L$46="Menor"),CONCATENATE("R",'Mapa final'!$A$46),"")</f>
        <v/>
      </c>
      <c r="Q26" s="339"/>
      <c r="R26" s="339" t="str">
        <f>IF(AND('Mapa final'!$H$52="Media",'Mapa final'!$L$52="Menor"),CONCATENATE("R",'Mapa final'!$A$52),"")</f>
        <v/>
      </c>
      <c r="S26" s="339"/>
      <c r="T26" s="339" t="str">
        <f>IF(AND('Mapa final'!$H$58="Media",'Mapa final'!$L$58="Menor"),CONCATENATE("R",'Mapa final'!$A$58),"")</f>
        <v/>
      </c>
      <c r="U26" s="340"/>
      <c r="V26" s="338" t="str">
        <f>IF(AND('Mapa final'!$H$46="Media",'Mapa final'!$L$46="Moderado"),CONCATENATE("R",'Mapa final'!$A$46),"")</f>
        <v/>
      </c>
      <c r="W26" s="339"/>
      <c r="X26" s="339" t="str">
        <f>IF(AND('Mapa final'!$H$52="Media",'Mapa final'!$L$52="Moderado"),CONCATENATE("R",'Mapa final'!$A$52),"")</f>
        <v/>
      </c>
      <c r="Y26" s="339"/>
      <c r="Z26" s="339" t="str">
        <f>IF(AND('Mapa final'!$H$58="Media",'Mapa final'!$L$58="Moderado"),CONCATENATE("R",'Mapa final'!$A$58),"")</f>
        <v/>
      </c>
      <c r="AA26" s="340"/>
      <c r="AB26" s="322" t="str">
        <f>IF(AND('Mapa final'!$H$46="Media",'Mapa final'!$L$46="Mayor"),CONCATENATE("R",'Mapa final'!$A$46),"")</f>
        <v/>
      </c>
      <c r="AC26" s="318"/>
      <c r="AD26" s="318" t="str">
        <f>IF(AND('Mapa final'!$H$52="Media",'Mapa final'!$L$52="Mayor"),CONCATENATE("R",'Mapa final'!$A$52),"")</f>
        <v/>
      </c>
      <c r="AE26" s="318"/>
      <c r="AF26" s="318" t="str">
        <f>IF(AND('Mapa final'!$H$58="Media",'Mapa final'!$L$58="Mayor"),CONCATENATE("R",'Mapa final'!$A$58),"")</f>
        <v/>
      </c>
      <c r="AG26" s="319"/>
      <c r="AH26" s="329" t="str">
        <f>IF(AND('Mapa final'!$H$46="Media",'Mapa final'!$L$46="Catastrófico"),CONCATENATE("R",'Mapa final'!$A$46),"")</f>
        <v/>
      </c>
      <c r="AI26" s="330"/>
      <c r="AJ26" s="330" t="str">
        <f>IF(AND('Mapa final'!$H$52="Media",'Mapa final'!$L$52="Catastrófico"),CONCATENATE("R",'Mapa final'!$A$52),"")</f>
        <v/>
      </c>
      <c r="AK26" s="330"/>
      <c r="AL26" s="330" t="str">
        <f>IF(AND('Mapa final'!$H$58="Media",'Mapa final'!$L$58="Catastrófico"),CONCATENATE("R",'Mapa final'!$A$58),"")</f>
        <v/>
      </c>
      <c r="AM26" s="331"/>
      <c r="AN26" s="80"/>
      <c r="AO26" s="294"/>
      <c r="AP26" s="295"/>
      <c r="AQ26" s="295"/>
      <c r="AR26" s="295"/>
      <c r="AS26" s="295"/>
      <c r="AT26" s="296"/>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x14ac:dyDescent="0.3">
      <c r="A27" s="80"/>
      <c r="B27" s="271"/>
      <c r="C27" s="271"/>
      <c r="D27" s="272"/>
      <c r="E27" s="312"/>
      <c r="F27" s="313"/>
      <c r="G27" s="313"/>
      <c r="H27" s="313"/>
      <c r="I27" s="314"/>
      <c r="J27" s="338"/>
      <c r="K27" s="339"/>
      <c r="L27" s="339"/>
      <c r="M27" s="339"/>
      <c r="N27" s="339"/>
      <c r="O27" s="340"/>
      <c r="P27" s="338"/>
      <c r="Q27" s="339"/>
      <c r="R27" s="339"/>
      <c r="S27" s="339"/>
      <c r="T27" s="339"/>
      <c r="U27" s="340"/>
      <c r="V27" s="338"/>
      <c r="W27" s="339"/>
      <c r="X27" s="339"/>
      <c r="Y27" s="339"/>
      <c r="Z27" s="339"/>
      <c r="AA27" s="340"/>
      <c r="AB27" s="322"/>
      <c r="AC27" s="318"/>
      <c r="AD27" s="318"/>
      <c r="AE27" s="318"/>
      <c r="AF27" s="318"/>
      <c r="AG27" s="319"/>
      <c r="AH27" s="329"/>
      <c r="AI27" s="330"/>
      <c r="AJ27" s="330"/>
      <c r="AK27" s="330"/>
      <c r="AL27" s="330"/>
      <c r="AM27" s="331"/>
      <c r="AN27" s="80"/>
      <c r="AO27" s="294"/>
      <c r="AP27" s="295"/>
      <c r="AQ27" s="295"/>
      <c r="AR27" s="295"/>
      <c r="AS27" s="295"/>
      <c r="AT27" s="296"/>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row>
    <row r="28" spans="1:80" x14ac:dyDescent="0.3">
      <c r="A28" s="80"/>
      <c r="B28" s="271"/>
      <c r="C28" s="271"/>
      <c r="D28" s="272"/>
      <c r="E28" s="312"/>
      <c r="F28" s="313"/>
      <c r="G28" s="313"/>
      <c r="H28" s="313"/>
      <c r="I28" s="314"/>
      <c r="J28" s="338" t="str">
        <f>IF(AND('Mapa final'!$H$64="Media",'Mapa final'!$L$64="Leve"),CONCATENATE("R",'Mapa final'!$A$64),"")</f>
        <v/>
      </c>
      <c r="K28" s="339"/>
      <c r="L28" s="339" t="str">
        <f>IF(AND('Mapa final'!$H$70="Media",'Mapa final'!$L$70="Leve"),CONCATENATE("R",'Mapa final'!$A$70),"")</f>
        <v/>
      </c>
      <c r="M28" s="339"/>
      <c r="N28" s="339" t="str">
        <f>IF(AND('Mapa final'!$H$76="Media",'Mapa final'!$L$76="Leve"),CONCATENATE("R",'Mapa final'!$A$76),"")</f>
        <v/>
      </c>
      <c r="O28" s="340"/>
      <c r="P28" s="338" t="str">
        <f>IF(AND('Mapa final'!$H$64="Media",'Mapa final'!$L$64="Menor"),CONCATENATE("R",'Mapa final'!$A$64),"")</f>
        <v/>
      </c>
      <c r="Q28" s="339"/>
      <c r="R28" s="339" t="str">
        <f>IF(AND('Mapa final'!$H$70="Media",'Mapa final'!$L$70="Menor"),CONCATENATE("R",'Mapa final'!$A$70),"")</f>
        <v/>
      </c>
      <c r="S28" s="339"/>
      <c r="T28" s="339" t="str">
        <f>IF(AND('Mapa final'!$H$76="Media",'Mapa final'!$L$76="Menor"),CONCATENATE("R",'Mapa final'!$A$76),"")</f>
        <v/>
      </c>
      <c r="U28" s="340"/>
      <c r="V28" s="338" t="str">
        <f>IF(AND('Mapa final'!$H$64="Media",'Mapa final'!$L$64="Moderado"),CONCATENATE("R",'Mapa final'!$A$64),"")</f>
        <v/>
      </c>
      <c r="W28" s="339"/>
      <c r="X28" s="339" t="str">
        <f>IF(AND('Mapa final'!$H$70="Media",'Mapa final'!$L$70="Moderado"),CONCATENATE("R",'Mapa final'!$A$70),"")</f>
        <v/>
      </c>
      <c r="Y28" s="339"/>
      <c r="Z28" s="339" t="str">
        <f>IF(AND('Mapa final'!$H$76="Media",'Mapa final'!$L$76="Moderado"),CONCATENATE("R",'Mapa final'!$A$76),"")</f>
        <v/>
      </c>
      <c r="AA28" s="340"/>
      <c r="AB28" s="322" t="str">
        <f>IF(AND('Mapa final'!$H$64="Media",'Mapa final'!$L$64="Mayor"),CONCATENATE("R",'Mapa final'!$A$64),"")</f>
        <v/>
      </c>
      <c r="AC28" s="318"/>
      <c r="AD28" s="318" t="str">
        <f>IF(AND('Mapa final'!$H$70="Media",'Mapa final'!$L$70="Mayor"),CONCATENATE("R",'Mapa final'!$A$70),"")</f>
        <v/>
      </c>
      <c r="AE28" s="318"/>
      <c r="AF28" s="318" t="str">
        <f>IF(AND('Mapa final'!$H$76="Media",'Mapa final'!$L$76="Mayor"),CONCATENATE("R",'Mapa final'!$A$76),"")</f>
        <v/>
      </c>
      <c r="AG28" s="319"/>
      <c r="AH28" s="329" t="str">
        <f>IF(AND('Mapa final'!$H$64="Media",'Mapa final'!$L$64="Catastrófico"),CONCATENATE("R",'Mapa final'!$A$64),"")</f>
        <v/>
      </c>
      <c r="AI28" s="330"/>
      <c r="AJ28" s="330" t="str">
        <f>IF(AND('Mapa final'!$H$70="Media",'Mapa final'!$L$70="Catastrófico"),CONCATENATE("R",'Mapa final'!$A$70),"")</f>
        <v/>
      </c>
      <c r="AK28" s="330"/>
      <c r="AL28" s="330" t="str">
        <f>IF(AND('Mapa final'!$H$76="Media",'Mapa final'!$L$76="Catastrófico"),CONCATENATE("R",'Mapa final'!$A$76),"")</f>
        <v/>
      </c>
      <c r="AM28" s="331"/>
      <c r="AN28" s="80"/>
      <c r="AO28" s="294"/>
      <c r="AP28" s="295"/>
      <c r="AQ28" s="295"/>
      <c r="AR28" s="295"/>
      <c r="AS28" s="295"/>
      <c r="AT28" s="296"/>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row>
    <row r="29" spans="1:80" ht="15" thickBot="1" x14ac:dyDescent="0.35">
      <c r="A29" s="80"/>
      <c r="B29" s="271"/>
      <c r="C29" s="271"/>
      <c r="D29" s="272"/>
      <c r="E29" s="315"/>
      <c r="F29" s="316"/>
      <c r="G29" s="316"/>
      <c r="H29" s="316"/>
      <c r="I29" s="317"/>
      <c r="J29" s="338"/>
      <c r="K29" s="339"/>
      <c r="L29" s="339"/>
      <c r="M29" s="339"/>
      <c r="N29" s="339"/>
      <c r="O29" s="340"/>
      <c r="P29" s="341"/>
      <c r="Q29" s="342"/>
      <c r="R29" s="342"/>
      <c r="S29" s="342"/>
      <c r="T29" s="342"/>
      <c r="U29" s="343"/>
      <c r="V29" s="341"/>
      <c r="W29" s="342"/>
      <c r="X29" s="342"/>
      <c r="Y29" s="342"/>
      <c r="Z29" s="342"/>
      <c r="AA29" s="343"/>
      <c r="AB29" s="326"/>
      <c r="AC29" s="327"/>
      <c r="AD29" s="327"/>
      <c r="AE29" s="327"/>
      <c r="AF29" s="327"/>
      <c r="AG29" s="328"/>
      <c r="AH29" s="332"/>
      <c r="AI29" s="333"/>
      <c r="AJ29" s="333"/>
      <c r="AK29" s="333"/>
      <c r="AL29" s="333"/>
      <c r="AM29" s="334"/>
      <c r="AN29" s="80"/>
      <c r="AO29" s="297"/>
      <c r="AP29" s="298"/>
      <c r="AQ29" s="298"/>
      <c r="AR29" s="298"/>
      <c r="AS29" s="298"/>
      <c r="AT29" s="299"/>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row>
    <row r="30" spans="1:80" x14ac:dyDescent="0.3">
      <c r="A30" s="80"/>
      <c r="B30" s="271"/>
      <c r="C30" s="271"/>
      <c r="D30" s="272"/>
      <c r="E30" s="309" t="s">
        <v>113</v>
      </c>
      <c r="F30" s="310"/>
      <c r="G30" s="310"/>
      <c r="H30" s="310"/>
      <c r="I30" s="310"/>
      <c r="J30" s="353" t="str">
        <f>IF(AND('Mapa final'!$H$10="Baja",'Mapa final'!$L$10="Leve"),CONCATENATE("R",'Mapa final'!$A$10),"")</f>
        <v/>
      </c>
      <c r="K30" s="354"/>
      <c r="L30" s="354" t="str">
        <f>IF(AND('Mapa final'!$H$16="Baja",'Mapa final'!$L$16="Leve"),CONCATENATE("R",'Mapa final'!$A$16),"")</f>
        <v/>
      </c>
      <c r="M30" s="354"/>
      <c r="N30" s="354" t="str">
        <f>IF(AND('Mapa final'!$H$22="Baja",'Mapa final'!$L$22="Leve"),CONCATENATE("R",'Mapa final'!$A$22),"")</f>
        <v/>
      </c>
      <c r="O30" s="355"/>
      <c r="P30" s="345" t="str">
        <f>IF(AND('Mapa final'!$H$10="Baja",'Mapa final'!$L$10="Menor"),CONCATENATE("R",'Mapa final'!$A$10),"")</f>
        <v/>
      </c>
      <c r="Q30" s="345"/>
      <c r="R30" s="345" t="str">
        <f>IF(AND('Mapa final'!$H$16="Baja",'Mapa final'!$L$16="Menor"),CONCATENATE("R",'Mapa final'!$A$16),"")</f>
        <v/>
      </c>
      <c r="S30" s="345"/>
      <c r="T30" s="345" t="str">
        <f>IF(AND('Mapa final'!$H$22="Baja",'Mapa final'!$L$22="Menor"),CONCATENATE("R",'Mapa final'!$A$22),"")</f>
        <v/>
      </c>
      <c r="U30" s="346"/>
      <c r="V30" s="344" t="str">
        <f>IF(AND('Mapa final'!$H$10="Baja",'Mapa final'!$L$10="Moderado"),CONCATENATE("R",'Mapa final'!$A$10),"")</f>
        <v>R1</v>
      </c>
      <c r="W30" s="345"/>
      <c r="X30" s="345" t="str">
        <f>IF(AND('Mapa final'!$H$16="Baja",'Mapa final'!$L$16="Moderado"),CONCATENATE("R",'Mapa final'!$A$16),"")</f>
        <v/>
      </c>
      <c r="Y30" s="345"/>
      <c r="Z30" s="345" t="str">
        <f>IF(AND('Mapa final'!$H$22="Baja",'Mapa final'!$L$22="Moderado"),CONCATENATE("R",'Mapa final'!$A$22),"")</f>
        <v/>
      </c>
      <c r="AA30" s="346"/>
      <c r="AB30" s="320" t="str">
        <f>IF(AND('Mapa final'!$H$10="Baja",'Mapa final'!$L$10="Mayor"),CONCATENATE("R",'Mapa final'!$A$10),"")</f>
        <v/>
      </c>
      <c r="AC30" s="321"/>
      <c r="AD30" s="321" t="str">
        <f>IF(AND('Mapa final'!$H$16="Baja",'Mapa final'!$L$16="Mayor"),CONCATENATE("R",'Mapa final'!$A$16),"")</f>
        <v/>
      </c>
      <c r="AE30" s="321"/>
      <c r="AF30" s="321" t="str">
        <f>IF(AND('Mapa final'!$H$22="Baja",'Mapa final'!$L$22="Mayor"),CONCATENATE("R",'Mapa final'!$A$22),"")</f>
        <v/>
      </c>
      <c r="AG30" s="323"/>
      <c r="AH30" s="335" t="str">
        <f>IF(AND('Mapa final'!$H$10="Baja",'Mapa final'!$L$10="Catastrófico"),CONCATENATE("R",'Mapa final'!$A$10),"")</f>
        <v/>
      </c>
      <c r="AI30" s="336"/>
      <c r="AJ30" s="336" t="str">
        <f>IF(AND('Mapa final'!$H$16="Baja",'Mapa final'!$L$16="Catastrófico"),CONCATENATE("R",'Mapa final'!$A$16),"")</f>
        <v/>
      </c>
      <c r="AK30" s="336"/>
      <c r="AL30" s="336" t="str">
        <f>IF(AND('Mapa final'!$H$22="Baja",'Mapa final'!$L$22="Catastrófico"),CONCATENATE("R",'Mapa final'!$A$22),"")</f>
        <v/>
      </c>
      <c r="AM30" s="337"/>
      <c r="AN30" s="80"/>
      <c r="AO30" s="300" t="s">
        <v>81</v>
      </c>
      <c r="AP30" s="301"/>
      <c r="AQ30" s="301"/>
      <c r="AR30" s="301"/>
      <c r="AS30" s="301"/>
      <c r="AT30" s="302"/>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row>
    <row r="31" spans="1:80" x14ac:dyDescent="0.3">
      <c r="A31" s="80"/>
      <c r="B31" s="271"/>
      <c r="C31" s="271"/>
      <c r="D31" s="272"/>
      <c r="E31" s="312"/>
      <c r="F31" s="313"/>
      <c r="G31" s="313"/>
      <c r="H31" s="313"/>
      <c r="I31" s="313"/>
      <c r="J31" s="349"/>
      <c r="K31" s="347"/>
      <c r="L31" s="347"/>
      <c r="M31" s="347"/>
      <c r="N31" s="347"/>
      <c r="O31" s="348"/>
      <c r="P31" s="339"/>
      <c r="Q31" s="339"/>
      <c r="R31" s="339"/>
      <c r="S31" s="339"/>
      <c r="T31" s="339"/>
      <c r="U31" s="340"/>
      <c r="V31" s="338"/>
      <c r="W31" s="339"/>
      <c r="X31" s="339"/>
      <c r="Y31" s="339"/>
      <c r="Z31" s="339"/>
      <c r="AA31" s="340"/>
      <c r="AB31" s="322"/>
      <c r="AC31" s="318"/>
      <c r="AD31" s="318"/>
      <c r="AE31" s="318"/>
      <c r="AF31" s="318"/>
      <c r="AG31" s="319"/>
      <c r="AH31" s="329"/>
      <c r="AI31" s="330"/>
      <c r="AJ31" s="330"/>
      <c r="AK31" s="330"/>
      <c r="AL31" s="330"/>
      <c r="AM31" s="331"/>
      <c r="AN31" s="80"/>
      <c r="AO31" s="303"/>
      <c r="AP31" s="304"/>
      <c r="AQ31" s="304"/>
      <c r="AR31" s="304"/>
      <c r="AS31" s="304"/>
      <c r="AT31" s="305"/>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row>
    <row r="32" spans="1:80" x14ac:dyDescent="0.3">
      <c r="A32" s="80"/>
      <c r="B32" s="271"/>
      <c r="C32" s="271"/>
      <c r="D32" s="272"/>
      <c r="E32" s="312"/>
      <c r="F32" s="313"/>
      <c r="G32" s="313"/>
      <c r="H32" s="313"/>
      <c r="I32" s="313"/>
      <c r="J32" s="349" t="str">
        <f>IF(AND('Mapa final'!$H$28="Baja",'Mapa final'!$L$28="Leve"),CONCATENATE("R",'Mapa final'!$A$28),"")</f>
        <v/>
      </c>
      <c r="K32" s="347"/>
      <c r="L32" s="347" t="str">
        <f>IF(AND('Mapa final'!$H$34="Baja",'Mapa final'!$L$34="Leve"),CONCATENATE("R",'Mapa final'!$A$34),"")</f>
        <v/>
      </c>
      <c r="M32" s="347"/>
      <c r="N32" s="347" t="str">
        <f>IF(AND('Mapa final'!$H$40="Baja",'Mapa final'!$L$40="Leve"),CONCATENATE("R",'Mapa final'!$A$40),"")</f>
        <v/>
      </c>
      <c r="O32" s="348"/>
      <c r="P32" s="339" t="str">
        <f>IF(AND('Mapa final'!$H$28="Baja",'Mapa final'!$L$28="Menor"),CONCATENATE("R",'Mapa final'!$A$28),"")</f>
        <v/>
      </c>
      <c r="Q32" s="339"/>
      <c r="R32" s="339" t="str">
        <f>IF(AND('Mapa final'!$H$34="Baja",'Mapa final'!$L$34="Menor"),CONCATENATE("R",'Mapa final'!$A$34),"")</f>
        <v/>
      </c>
      <c r="S32" s="339"/>
      <c r="T32" s="339" t="str">
        <f>IF(AND('Mapa final'!$H$40="Baja",'Mapa final'!$L$40="Menor"),CONCATENATE("R",'Mapa final'!$A$40),"")</f>
        <v/>
      </c>
      <c r="U32" s="340"/>
      <c r="V32" s="338" t="str">
        <f>IF(AND('Mapa final'!$H$28="Baja",'Mapa final'!$L$28="Moderado"),CONCATENATE("R",'Mapa final'!$A$28),"")</f>
        <v/>
      </c>
      <c r="W32" s="339"/>
      <c r="X32" s="339" t="str">
        <f>IF(AND('Mapa final'!$H$34="Baja",'Mapa final'!$L$34="Moderado"),CONCATENATE("R",'Mapa final'!$A$34),"")</f>
        <v/>
      </c>
      <c r="Y32" s="339"/>
      <c r="Z32" s="339" t="str">
        <f>IF(AND('Mapa final'!$H$40="Baja",'Mapa final'!$L$40="Moderado"),CONCATENATE("R",'Mapa final'!$A$40),"")</f>
        <v/>
      </c>
      <c r="AA32" s="340"/>
      <c r="AB32" s="322" t="str">
        <f>IF(AND('Mapa final'!$H$28="Baja",'Mapa final'!$L$28="Mayor"),CONCATENATE("R",'Mapa final'!$A$28),"")</f>
        <v/>
      </c>
      <c r="AC32" s="318"/>
      <c r="AD32" s="318" t="str">
        <f>IF(AND('Mapa final'!$H$34="Baja",'Mapa final'!$L$34="Mayor"),CONCATENATE("R",'Mapa final'!$A$34),"")</f>
        <v/>
      </c>
      <c r="AE32" s="318"/>
      <c r="AF32" s="318" t="str">
        <f>IF(AND('Mapa final'!$H$40="Baja",'Mapa final'!$L$40="Mayor"),CONCATENATE("R",'Mapa final'!$A$40),"")</f>
        <v/>
      </c>
      <c r="AG32" s="319"/>
      <c r="AH32" s="329" t="str">
        <f>IF(AND('Mapa final'!$H$28="Baja",'Mapa final'!$L$28="Catastrófico"),CONCATENATE("R",'Mapa final'!$A$28),"")</f>
        <v/>
      </c>
      <c r="AI32" s="330"/>
      <c r="AJ32" s="330" t="str">
        <f>IF(AND('Mapa final'!$H$34="Baja",'Mapa final'!$L$34="Catastrófico"),CONCATENATE("R",'Mapa final'!$A$34),"")</f>
        <v/>
      </c>
      <c r="AK32" s="330"/>
      <c r="AL32" s="330" t="str">
        <f>IF(AND('Mapa final'!$H$40="Baja",'Mapa final'!$L$40="Catastrófico"),CONCATENATE("R",'Mapa final'!$A$40),"")</f>
        <v/>
      </c>
      <c r="AM32" s="331"/>
      <c r="AN32" s="80"/>
      <c r="AO32" s="303"/>
      <c r="AP32" s="304"/>
      <c r="AQ32" s="304"/>
      <c r="AR32" s="304"/>
      <c r="AS32" s="304"/>
      <c r="AT32" s="305"/>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row>
    <row r="33" spans="1:80" x14ac:dyDescent="0.3">
      <c r="A33" s="80"/>
      <c r="B33" s="271"/>
      <c r="C33" s="271"/>
      <c r="D33" s="272"/>
      <c r="E33" s="312"/>
      <c r="F33" s="313"/>
      <c r="G33" s="313"/>
      <c r="H33" s="313"/>
      <c r="I33" s="313"/>
      <c r="J33" s="349"/>
      <c r="K33" s="347"/>
      <c r="L33" s="347"/>
      <c r="M33" s="347"/>
      <c r="N33" s="347"/>
      <c r="O33" s="348"/>
      <c r="P33" s="339"/>
      <c r="Q33" s="339"/>
      <c r="R33" s="339"/>
      <c r="S33" s="339"/>
      <c r="T33" s="339"/>
      <c r="U33" s="340"/>
      <c r="V33" s="338"/>
      <c r="W33" s="339"/>
      <c r="X33" s="339"/>
      <c r="Y33" s="339"/>
      <c r="Z33" s="339"/>
      <c r="AA33" s="340"/>
      <c r="AB33" s="322"/>
      <c r="AC33" s="318"/>
      <c r="AD33" s="318"/>
      <c r="AE33" s="318"/>
      <c r="AF33" s="318"/>
      <c r="AG33" s="319"/>
      <c r="AH33" s="329"/>
      <c r="AI33" s="330"/>
      <c r="AJ33" s="330"/>
      <c r="AK33" s="330"/>
      <c r="AL33" s="330"/>
      <c r="AM33" s="331"/>
      <c r="AN33" s="80"/>
      <c r="AO33" s="303"/>
      <c r="AP33" s="304"/>
      <c r="AQ33" s="304"/>
      <c r="AR33" s="304"/>
      <c r="AS33" s="304"/>
      <c r="AT33" s="305"/>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row>
    <row r="34" spans="1:80" x14ac:dyDescent="0.3">
      <c r="A34" s="80"/>
      <c r="B34" s="271"/>
      <c r="C34" s="271"/>
      <c r="D34" s="272"/>
      <c r="E34" s="312"/>
      <c r="F34" s="313"/>
      <c r="G34" s="313"/>
      <c r="H34" s="313"/>
      <c r="I34" s="313"/>
      <c r="J34" s="349" t="str">
        <f>IF(AND('Mapa final'!$H$46="Baja",'Mapa final'!$L$46="Leve"),CONCATENATE("R",'Mapa final'!$A$46),"")</f>
        <v/>
      </c>
      <c r="K34" s="347"/>
      <c r="L34" s="347" t="str">
        <f>IF(AND('Mapa final'!$H$52="Baja",'Mapa final'!$L$52="Leve"),CONCATENATE("R",'Mapa final'!$A$52),"")</f>
        <v/>
      </c>
      <c r="M34" s="347"/>
      <c r="N34" s="347" t="str">
        <f>IF(AND('Mapa final'!$H$58="Baja",'Mapa final'!$L$58="Leve"),CONCATENATE("R",'Mapa final'!$A$58),"")</f>
        <v/>
      </c>
      <c r="O34" s="348"/>
      <c r="P34" s="339" t="str">
        <f>IF(AND('Mapa final'!$H$46="Baja",'Mapa final'!$L$46="Menor"),CONCATENATE("R",'Mapa final'!$A$46),"")</f>
        <v/>
      </c>
      <c r="Q34" s="339"/>
      <c r="R34" s="339" t="str">
        <f>IF(AND('Mapa final'!$H$52="Baja",'Mapa final'!$L$52="Menor"),CONCATENATE("R",'Mapa final'!$A$52),"")</f>
        <v/>
      </c>
      <c r="S34" s="339"/>
      <c r="T34" s="339" t="str">
        <f>IF(AND('Mapa final'!$H$58="Baja",'Mapa final'!$L$58="Menor"),CONCATENATE("R",'Mapa final'!$A$58),"")</f>
        <v/>
      </c>
      <c r="U34" s="340"/>
      <c r="V34" s="338" t="str">
        <f>IF(AND('Mapa final'!$H$46="Baja",'Mapa final'!$L$46="Moderado"),CONCATENATE("R",'Mapa final'!$A$46),"")</f>
        <v/>
      </c>
      <c r="W34" s="339"/>
      <c r="X34" s="339" t="str">
        <f>IF(AND('Mapa final'!$H$52="Baja",'Mapa final'!$L$52="Moderado"),CONCATENATE("R",'Mapa final'!$A$52),"")</f>
        <v/>
      </c>
      <c r="Y34" s="339"/>
      <c r="Z34" s="339" t="str">
        <f>IF(AND('Mapa final'!$H$58="Baja",'Mapa final'!$L$58="Moderado"),CONCATENATE("R",'Mapa final'!$A$58),"")</f>
        <v/>
      </c>
      <c r="AA34" s="340"/>
      <c r="AB34" s="322" t="str">
        <f>IF(AND('Mapa final'!$H$46="Baja",'Mapa final'!$L$46="Mayor"),CONCATENATE("R",'Mapa final'!$A$46),"")</f>
        <v/>
      </c>
      <c r="AC34" s="318"/>
      <c r="AD34" s="318" t="str">
        <f>IF(AND('Mapa final'!$H$52="Baja",'Mapa final'!$L$52="Mayor"),CONCATENATE("R",'Mapa final'!$A$52),"")</f>
        <v/>
      </c>
      <c r="AE34" s="318"/>
      <c r="AF34" s="318" t="str">
        <f>IF(AND('Mapa final'!$H$58="Baja",'Mapa final'!$L$58="Mayor"),CONCATENATE("R",'Mapa final'!$A$58),"")</f>
        <v/>
      </c>
      <c r="AG34" s="319"/>
      <c r="AH34" s="329" t="str">
        <f>IF(AND('Mapa final'!$H$46="Baja",'Mapa final'!$L$46="Catastrófico"),CONCATENATE("R",'Mapa final'!$A$46),"")</f>
        <v/>
      </c>
      <c r="AI34" s="330"/>
      <c r="AJ34" s="330" t="str">
        <f>IF(AND('Mapa final'!$H$52="Baja",'Mapa final'!$L$52="Catastrófico"),CONCATENATE("R",'Mapa final'!$A$52),"")</f>
        <v/>
      </c>
      <c r="AK34" s="330"/>
      <c r="AL34" s="330" t="str">
        <f>IF(AND('Mapa final'!$H$58="Baja",'Mapa final'!$L$58="Catastrófico"),CONCATENATE("R",'Mapa final'!$A$58),"")</f>
        <v/>
      </c>
      <c r="AM34" s="331"/>
      <c r="AN34" s="80"/>
      <c r="AO34" s="303"/>
      <c r="AP34" s="304"/>
      <c r="AQ34" s="304"/>
      <c r="AR34" s="304"/>
      <c r="AS34" s="304"/>
      <c r="AT34" s="305"/>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row>
    <row r="35" spans="1:80" x14ac:dyDescent="0.3">
      <c r="A35" s="80"/>
      <c r="B35" s="271"/>
      <c r="C35" s="271"/>
      <c r="D35" s="272"/>
      <c r="E35" s="312"/>
      <c r="F35" s="313"/>
      <c r="G35" s="313"/>
      <c r="H35" s="313"/>
      <c r="I35" s="313"/>
      <c r="J35" s="349"/>
      <c r="K35" s="347"/>
      <c r="L35" s="347"/>
      <c r="M35" s="347"/>
      <c r="N35" s="347"/>
      <c r="O35" s="348"/>
      <c r="P35" s="339"/>
      <c r="Q35" s="339"/>
      <c r="R35" s="339"/>
      <c r="S35" s="339"/>
      <c r="T35" s="339"/>
      <c r="U35" s="340"/>
      <c r="V35" s="338"/>
      <c r="W35" s="339"/>
      <c r="X35" s="339"/>
      <c r="Y35" s="339"/>
      <c r="Z35" s="339"/>
      <c r="AA35" s="340"/>
      <c r="AB35" s="322"/>
      <c r="AC35" s="318"/>
      <c r="AD35" s="318"/>
      <c r="AE35" s="318"/>
      <c r="AF35" s="318"/>
      <c r="AG35" s="319"/>
      <c r="AH35" s="329"/>
      <c r="AI35" s="330"/>
      <c r="AJ35" s="330"/>
      <c r="AK35" s="330"/>
      <c r="AL35" s="330"/>
      <c r="AM35" s="331"/>
      <c r="AN35" s="80"/>
      <c r="AO35" s="303"/>
      <c r="AP35" s="304"/>
      <c r="AQ35" s="304"/>
      <c r="AR35" s="304"/>
      <c r="AS35" s="304"/>
      <c r="AT35" s="305"/>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row>
    <row r="36" spans="1:80" x14ac:dyDescent="0.3">
      <c r="A36" s="80"/>
      <c r="B36" s="271"/>
      <c r="C36" s="271"/>
      <c r="D36" s="272"/>
      <c r="E36" s="312"/>
      <c r="F36" s="313"/>
      <c r="G36" s="313"/>
      <c r="H36" s="313"/>
      <c r="I36" s="313"/>
      <c r="J36" s="349" t="str">
        <f>IF(AND('Mapa final'!$H$64="Baja",'Mapa final'!$L$64="Leve"),CONCATENATE("R",'Mapa final'!$A$64),"")</f>
        <v/>
      </c>
      <c r="K36" s="347"/>
      <c r="L36" s="347" t="str">
        <f>IF(AND('Mapa final'!$H$70="Baja",'Mapa final'!$L$70="Leve"),CONCATENATE("R",'Mapa final'!$A$70),"")</f>
        <v/>
      </c>
      <c r="M36" s="347"/>
      <c r="N36" s="347" t="str">
        <f>IF(AND('Mapa final'!$H$76="Baja",'Mapa final'!$L$76="Leve"),CONCATENATE("R",'Mapa final'!$A$76),"")</f>
        <v/>
      </c>
      <c r="O36" s="348"/>
      <c r="P36" s="339" t="str">
        <f>IF(AND('Mapa final'!$H$64="Baja",'Mapa final'!$L$64="Menor"),CONCATENATE("R",'Mapa final'!$A$64),"")</f>
        <v/>
      </c>
      <c r="Q36" s="339"/>
      <c r="R36" s="339" t="str">
        <f>IF(AND('Mapa final'!$H$70="Baja",'Mapa final'!$L$70="Menor"),CONCATENATE("R",'Mapa final'!$A$70),"")</f>
        <v/>
      </c>
      <c r="S36" s="339"/>
      <c r="T36" s="339" t="str">
        <f>IF(AND('Mapa final'!$H$76="Baja",'Mapa final'!$L$76="Menor"),CONCATENATE("R",'Mapa final'!$A$76),"")</f>
        <v/>
      </c>
      <c r="U36" s="340"/>
      <c r="V36" s="338" t="str">
        <f>IF(AND('Mapa final'!$H$64="Baja",'Mapa final'!$L$64="Moderado"),CONCATENATE("R",'Mapa final'!$A$64),"")</f>
        <v/>
      </c>
      <c r="W36" s="339"/>
      <c r="X36" s="339" t="str">
        <f>IF(AND('Mapa final'!$H$70="Baja",'Mapa final'!$L$70="Moderado"),CONCATENATE("R",'Mapa final'!$A$70),"")</f>
        <v/>
      </c>
      <c r="Y36" s="339"/>
      <c r="Z36" s="339" t="str">
        <f>IF(AND('Mapa final'!$H$76="Baja",'Mapa final'!$L$76="Moderado"),CONCATENATE("R",'Mapa final'!$A$76),"")</f>
        <v/>
      </c>
      <c r="AA36" s="340"/>
      <c r="AB36" s="322" t="str">
        <f>IF(AND('Mapa final'!$H$64="Baja",'Mapa final'!$L$64="Mayor"),CONCATENATE("R",'Mapa final'!$A$64),"")</f>
        <v/>
      </c>
      <c r="AC36" s="318"/>
      <c r="AD36" s="318" t="str">
        <f>IF(AND('Mapa final'!$H$70="Baja",'Mapa final'!$L$70="Mayor"),CONCATENATE("R",'Mapa final'!$A$70),"")</f>
        <v/>
      </c>
      <c r="AE36" s="318"/>
      <c r="AF36" s="318" t="str">
        <f>IF(AND('Mapa final'!$H$76="Baja",'Mapa final'!$L$76="Mayor"),CONCATENATE("R",'Mapa final'!$A$76),"")</f>
        <v/>
      </c>
      <c r="AG36" s="319"/>
      <c r="AH36" s="329" t="str">
        <f>IF(AND('Mapa final'!$H$64="Baja",'Mapa final'!$L$64="Catastrófico"),CONCATENATE("R",'Mapa final'!$A$64),"")</f>
        <v/>
      </c>
      <c r="AI36" s="330"/>
      <c r="AJ36" s="330" t="str">
        <f>IF(AND('Mapa final'!$H$70="Baja",'Mapa final'!$L$70="Catastrófico"),CONCATENATE("R",'Mapa final'!$A$70),"")</f>
        <v/>
      </c>
      <c r="AK36" s="330"/>
      <c r="AL36" s="330" t="str">
        <f>IF(AND('Mapa final'!$H$76="Baja",'Mapa final'!$L$76="Catastrófico"),CONCATENATE("R",'Mapa final'!$A$76),"")</f>
        <v/>
      </c>
      <c r="AM36" s="331"/>
      <c r="AN36" s="80"/>
      <c r="AO36" s="303"/>
      <c r="AP36" s="304"/>
      <c r="AQ36" s="304"/>
      <c r="AR36" s="304"/>
      <c r="AS36" s="304"/>
      <c r="AT36" s="305"/>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row>
    <row r="37" spans="1:80" ht="15" thickBot="1" x14ac:dyDescent="0.35">
      <c r="A37" s="80"/>
      <c r="B37" s="271"/>
      <c r="C37" s="271"/>
      <c r="D37" s="272"/>
      <c r="E37" s="315"/>
      <c r="F37" s="316"/>
      <c r="G37" s="316"/>
      <c r="H37" s="316"/>
      <c r="I37" s="316"/>
      <c r="J37" s="350"/>
      <c r="K37" s="351"/>
      <c r="L37" s="351"/>
      <c r="M37" s="351"/>
      <c r="N37" s="351"/>
      <c r="O37" s="352"/>
      <c r="P37" s="342"/>
      <c r="Q37" s="342"/>
      <c r="R37" s="342"/>
      <c r="S37" s="342"/>
      <c r="T37" s="342"/>
      <c r="U37" s="343"/>
      <c r="V37" s="341"/>
      <c r="W37" s="342"/>
      <c r="X37" s="342"/>
      <c r="Y37" s="342"/>
      <c r="Z37" s="342"/>
      <c r="AA37" s="343"/>
      <c r="AB37" s="326"/>
      <c r="AC37" s="327"/>
      <c r="AD37" s="327"/>
      <c r="AE37" s="327"/>
      <c r="AF37" s="327"/>
      <c r="AG37" s="328"/>
      <c r="AH37" s="332"/>
      <c r="AI37" s="333"/>
      <c r="AJ37" s="333"/>
      <c r="AK37" s="333"/>
      <c r="AL37" s="333"/>
      <c r="AM37" s="334"/>
      <c r="AN37" s="80"/>
      <c r="AO37" s="306"/>
      <c r="AP37" s="307"/>
      <c r="AQ37" s="307"/>
      <c r="AR37" s="307"/>
      <c r="AS37" s="307"/>
      <c r="AT37" s="308"/>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row>
    <row r="38" spans="1:80" x14ac:dyDescent="0.3">
      <c r="A38" s="80"/>
      <c r="B38" s="271"/>
      <c r="C38" s="271"/>
      <c r="D38" s="272"/>
      <c r="E38" s="309" t="s">
        <v>112</v>
      </c>
      <c r="F38" s="310"/>
      <c r="G38" s="310"/>
      <c r="H38" s="310"/>
      <c r="I38" s="311"/>
      <c r="J38" s="353" t="str">
        <f>IF(AND('Mapa final'!$H$10="Muy Baja",'Mapa final'!$L$10="Leve"),CONCATENATE("R",'Mapa final'!$A$10),"")</f>
        <v/>
      </c>
      <c r="K38" s="354"/>
      <c r="L38" s="354" t="str">
        <f>IF(AND('Mapa final'!$H$16="Muy Baja",'Mapa final'!$L$16="Leve"),CONCATENATE("R",'Mapa final'!$A$16),"")</f>
        <v/>
      </c>
      <c r="M38" s="354"/>
      <c r="N38" s="354" t="str">
        <f>IF(AND('Mapa final'!$H$22="Muy Baja",'Mapa final'!$L$22="Leve"),CONCATENATE("R",'Mapa final'!$A$22),"")</f>
        <v/>
      </c>
      <c r="O38" s="355"/>
      <c r="P38" s="353" t="str">
        <f>IF(AND('Mapa final'!$H$10="Muy Baja",'Mapa final'!$L$10="Menor"),CONCATENATE("R",'Mapa final'!$A$10),"")</f>
        <v/>
      </c>
      <c r="Q38" s="354"/>
      <c r="R38" s="354" t="str">
        <f>IF(AND('Mapa final'!$H$16="Muy Baja",'Mapa final'!$L$16="Menor"),CONCATENATE("R",'Mapa final'!$A$16),"")</f>
        <v/>
      </c>
      <c r="S38" s="354"/>
      <c r="T38" s="354" t="str">
        <f>IF(AND('Mapa final'!$H$22="Muy Baja",'Mapa final'!$L$22="Menor"),CONCATENATE("R",'Mapa final'!$A$22),"")</f>
        <v/>
      </c>
      <c r="U38" s="355"/>
      <c r="V38" s="344" t="str">
        <f>IF(AND('Mapa final'!$H$10="Muy Baja",'Mapa final'!$L$10="Moderado"),CONCATENATE("R",'Mapa final'!$A$10),"")</f>
        <v/>
      </c>
      <c r="W38" s="345"/>
      <c r="X38" s="345" t="str">
        <f>IF(AND('Mapa final'!$H$16="Muy Baja",'Mapa final'!$L$16="Moderado"),CONCATENATE("R",'Mapa final'!$A$16),"")</f>
        <v/>
      </c>
      <c r="Y38" s="345"/>
      <c r="Z38" s="345" t="str">
        <f>IF(AND('Mapa final'!$H$22="Muy Baja",'Mapa final'!$L$22="Moderado"),CONCATENATE("R",'Mapa final'!$A$22),"")</f>
        <v/>
      </c>
      <c r="AA38" s="346"/>
      <c r="AB38" s="320" t="str">
        <f>IF(AND('Mapa final'!$H$10="Muy Baja",'Mapa final'!$L$10="Mayor"),CONCATENATE("R",'Mapa final'!$A$10),"")</f>
        <v/>
      </c>
      <c r="AC38" s="321"/>
      <c r="AD38" s="321" t="str">
        <f>IF(AND('Mapa final'!$H$16="Muy Baja",'Mapa final'!$L$16="Mayor"),CONCATENATE("R",'Mapa final'!$A$16),"")</f>
        <v/>
      </c>
      <c r="AE38" s="321"/>
      <c r="AF38" s="321" t="str">
        <f>IF(AND('Mapa final'!$H$22="Muy Baja",'Mapa final'!$L$22="Mayor"),CONCATENATE("R",'Mapa final'!$A$22),"")</f>
        <v/>
      </c>
      <c r="AG38" s="323"/>
      <c r="AH38" s="335" t="str">
        <f>IF(AND('Mapa final'!$H$10="Muy Baja",'Mapa final'!$L$10="Catastrófico"),CONCATENATE("R",'Mapa final'!$A$10),"")</f>
        <v/>
      </c>
      <c r="AI38" s="336"/>
      <c r="AJ38" s="336" t="str">
        <f>IF(AND('Mapa final'!$H$16="Muy Baja",'Mapa final'!$L$16="Catastrófico"),CONCATENATE("R",'Mapa final'!$A$16),"")</f>
        <v/>
      </c>
      <c r="AK38" s="336"/>
      <c r="AL38" s="336" t="str">
        <f>IF(AND('Mapa final'!$H$22="Muy Baja",'Mapa final'!$L$22="Catastrófico"),CONCATENATE("R",'Mapa final'!$A$22),"")</f>
        <v/>
      </c>
      <c r="AM38" s="337"/>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row>
    <row r="39" spans="1:80" x14ac:dyDescent="0.3">
      <c r="A39" s="80"/>
      <c r="B39" s="271"/>
      <c r="C39" s="271"/>
      <c r="D39" s="272"/>
      <c r="E39" s="312"/>
      <c r="F39" s="313"/>
      <c r="G39" s="313"/>
      <c r="H39" s="313"/>
      <c r="I39" s="314"/>
      <c r="J39" s="349"/>
      <c r="K39" s="347"/>
      <c r="L39" s="347"/>
      <c r="M39" s="347"/>
      <c r="N39" s="347"/>
      <c r="O39" s="348"/>
      <c r="P39" s="349"/>
      <c r="Q39" s="347"/>
      <c r="R39" s="347"/>
      <c r="S39" s="347"/>
      <c r="T39" s="347"/>
      <c r="U39" s="348"/>
      <c r="V39" s="338"/>
      <c r="W39" s="339"/>
      <c r="X39" s="339"/>
      <c r="Y39" s="339"/>
      <c r="Z39" s="339"/>
      <c r="AA39" s="340"/>
      <c r="AB39" s="322"/>
      <c r="AC39" s="318"/>
      <c r="AD39" s="318"/>
      <c r="AE39" s="318"/>
      <c r="AF39" s="318"/>
      <c r="AG39" s="319"/>
      <c r="AH39" s="329"/>
      <c r="AI39" s="330"/>
      <c r="AJ39" s="330"/>
      <c r="AK39" s="330"/>
      <c r="AL39" s="330"/>
      <c r="AM39" s="331"/>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row>
    <row r="40" spans="1:80" x14ac:dyDescent="0.3">
      <c r="A40" s="80"/>
      <c r="B40" s="271"/>
      <c r="C40" s="271"/>
      <c r="D40" s="272"/>
      <c r="E40" s="312"/>
      <c r="F40" s="313"/>
      <c r="G40" s="313"/>
      <c r="H40" s="313"/>
      <c r="I40" s="314"/>
      <c r="J40" s="349" t="str">
        <f>IF(AND('Mapa final'!$H$28="Muy Baja",'Mapa final'!$L$28="Leve"),CONCATENATE("R",'Mapa final'!$A$28),"")</f>
        <v/>
      </c>
      <c r="K40" s="347"/>
      <c r="L40" s="347" t="str">
        <f>IF(AND('Mapa final'!$H$34="Muy Baja",'Mapa final'!$L$34="Leve"),CONCATENATE("R",'Mapa final'!$A$34),"")</f>
        <v/>
      </c>
      <c r="M40" s="347"/>
      <c r="N40" s="347" t="str">
        <f>IF(AND('Mapa final'!$H$40="Muy Baja",'Mapa final'!$L$40="Leve"),CONCATENATE("R",'Mapa final'!$A$40),"")</f>
        <v/>
      </c>
      <c r="O40" s="348"/>
      <c r="P40" s="349" t="str">
        <f>IF(AND('Mapa final'!$H$28="Muy Baja",'Mapa final'!$L$28="Menor"),CONCATENATE("R",'Mapa final'!$A$28),"")</f>
        <v/>
      </c>
      <c r="Q40" s="347"/>
      <c r="R40" s="347" t="str">
        <f>IF(AND('Mapa final'!$H$34="Muy Baja",'Mapa final'!$L$34="Menor"),CONCATENATE("R",'Mapa final'!$A$34),"")</f>
        <v/>
      </c>
      <c r="S40" s="347"/>
      <c r="T40" s="347" t="str">
        <f>IF(AND('Mapa final'!$H$40="Muy Baja",'Mapa final'!$L$40="Menor"),CONCATENATE("R",'Mapa final'!$A$40),"")</f>
        <v/>
      </c>
      <c r="U40" s="348"/>
      <c r="V40" s="338" t="str">
        <f>IF(AND('Mapa final'!$H$28="Muy Baja",'Mapa final'!$L$28="Moderado"),CONCATENATE("R",'Mapa final'!$A$28),"")</f>
        <v/>
      </c>
      <c r="W40" s="339"/>
      <c r="X40" s="339" t="str">
        <f>IF(AND('Mapa final'!$H$34="Muy Baja",'Mapa final'!$L$34="Moderado"),CONCATENATE("R",'Mapa final'!$A$34),"")</f>
        <v/>
      </c>
      <c r="Y40" s="339"/>
      <c r="Z40" s="339" t="str">
        <f>IF(AND('Mapa final'!$H$40="Muy Baja",'Mapa final'!$L$40="Moderado"),CONCATENATE("R",'Mapa final'!$A$40),"")</f>
        <v/>
      </c>
      <c r="AA40" s="340"/>
      <c r="AB40" s="322" t="str">
        <f>IF(AND('Mapa final'!$H$28="Muy Baja",'Mapa final'!$L$28="Mayor"),CONCATENATE("R",'Mapa final'!$A$28),"")</f>
        <v/>
      </c>
      <c r="AC40" s="318"/>
      <c r="AD40" s="318" t="str">
        <f>IF(AND('Mapa final'!$H$34="Muy Baja",'Mapa final'!$L$34="Mayor"),CONCATENATE("R",'Mapa final'!$A$34),"")</f>
        <v/>
      </c>
      <c r="AE40" s="318"/>
      <c r="AF40" s="318" t="str">
        <f>IF(AND('Mapa final'!$H$40="Muy Baja",'Mapa final'!$L$40="Mayor"),CONCATENATE("R",'Mapa final'!$A$40),"")</f>
        <v/>
      </c>
      <c r="AG40" s="319"/>
      <c r="AH40" s="329" t="str">
        <f>IF(AND('Mapa final'!$H$28="Muy Baja",'Mapa final'!$L$28="Catastrófico"),CONCATENATE("R",'Mapa final'!$A$28),"")</f>
        <v/>
      </c>
      <c r="AI40" s="330"/>
      <c r="AJ40" s="330" t="str">
        <f>IF(AND('Mapa final'!$H$34="Muy Baja",'Mapa final'!$L$34="Catastrófico"),CONCATENATE("R",'Mapa final'!$A$34),"")</f>
        <v/>
      </c>
      <c r="AK40" s="330"/>
      <c r="AL40" s="330" t="str">
        <f>IF(AND('Mapa final'!$H$40="Muy Baja",'Mapa final'!$L$40="Catastrófico"),CONCATENATE("R",'Mapa final'!$A$40),"")</f>
        <v/>
      </c>
      <c r="AM40" s="331"/>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row>
    <row r="41" spans="1:80" x14ac:dyDescent="0.3">
      <c r="A41" s="80"/>
      <c r="B41" s="271"/>
      <c r="C41" s="271"/>
      <c r="D41" s="272"/>
      <c r="E41" s="312"/>
      <c r="F41" s="313"/>
      <c r="G41" s="313"/>
      <c r="H41" s="313"/>
      <c r="I41" s="314"/>
      <c r="J41" s="349"/>
      <c r="K41" s="347"/>
      <c r="L41" s="347"/>
      <c r="M41" s="347"/>
      <c r="N41" s="347"/>
      <c r="O41" s="348"/>
      <c r="P41" s="349"/>
      <c r="Q41" s="347"/>
      <c r="R41" s="347"/>
      <c r="S41" s="347"/>
      <c r="T41" s="347"/>
      <c r="U41" s="348"/>
      <c r="V41" s="338"/>
      <c r="W41" s="339"/>
      <c r="X41" s="339"/>
      <c r="Y41" s="339"/>
      <c r="Z41" s="339"/>
      <c r="AA41" s="340"/>
      <c r="AB41" s="322"/>
      <c r="AC41" s="318"/>
      <c r="AD41" s="318"/>
      <c r="AE41" s="318"/>
      <c r="AF41" s="318"/>
      <c r="AG41" s="319"/>
      <c r="AH41" s="329"/>
      <c r="AI41" s="330"/>
      <c r="AJ41" s="330"/>
      <c r="AK41" s="330"/>
      <c r="AL41" s="330"/>
      <c r="AM41" s="331"/>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row>
    <row r="42" spans="1:80" x14ac:dyDescent="0.3">
      <c r="A42" s="80"/>
      <c r="B42" s="271"/>
      <c r="C42" s="271"/>
      <c r="D42" s="272"/>
      <c r="E42" s="312"/>
      <c r="F42" s="313"/>
      <c r="G42" s="313"/>
      <c r="H42" s="313"/>
      <c r="I42" s="314"/>
      <c r="J42" s="349" t="str">
        <f>IF(AND('Mapa final'!$H$46="Muy Baja",'Mapa final'!$L$46="Leve"),CONCATENATE("R",'Mapa final'!$A$46),"")</f>
        <v/>
      </c>
      <c r="K42" s="347"/>
      <c r="L42" s="347" t="str">
        <f>IF(AND('Mapa final'!$H$52="Muy Baja",'Mapa final'!$L$52="Leve"),CONCATENATE("R",'Mapa final'!$A$52),"")</f>
        <v/>
      </c>
      <c r="M42" s="347"/>
      <c r="N42" s="347" t="str">
        <f>IF(AND('Mapa final'!$H$58="Muy Baja",'Mapa final'!$L$58="Leve"),CONCATENATE("R",'Mapa final'!$A$58),"")</f>
        <v/>
      </c>
      <c r="O42" s="348"/>
      <c r="P42" s="349" t="str">
        <f>IF(AND('Mapa final'!$H$46="Muy Baja",'Mapa final'!$L$46="Menor"),CONCATENATE("R",'Mapa final'!$A$46),"")</f>
        <v/>
      </c>
      <c r="Q42" s="347"/>
      <c r="R42" s="347" t="str">
        <f>IF(AND('Mapa final'!$H$52="Muy Baja",'Mapa final'!$L$52="Menor"),CONCATENATE("R",'Mapa final'!$A$52),"")</f>
        <v/>
      </c>
      <c r="S42" s="347"/>
      <c r="T42" s="347" t="str">
        <f>IF(AND('Mapa final'!$H$58="Muy Baja",'Mapa final'!$L$58="Menor"),CONCATENATE("R",'Mapa final'!$A$58),"")</f>
        <v/>
      </c>
      <c r="U42" s="348"/>
      <c r="V42" s="338" t="str">
        <f>IF(AND('Mapa final'!$H$46="Muy Baja",'Mapa final'!$L$46="Moderado"),CONCATENATE("R",'Mapa final'!$A$46),"")</f>
        <v/>
      </c>
      <c r="W42" s="339"/>
      <c r="X42" s="339" t="str">
        <f>IF(AND('Mapa final'!$H$52="Muy Baja",'Mapa final'!$L$52="Moderado"),CONCATENATE("R",'Mapa final'!$A$52),"")</f>
        <v/>
      </c>
      <c r="Y42" s="339"/>
      <c r="Z42" s="339" t="str">
        <f>IF(AND('Mapa final'!$H$58="Muy Baja",'Mapa final'!$L$58="Moderado"),CONCATENATE("R",'Mapa final'!$A$58),"")</f>
        <v/>
      </c>
      <c r="AA42" s="340"/>
      <c r="AB42" s="322" t="str">
        <f>IF(AND('Mapa final'!$H$46="Muy Baja",'Mapa final'!$L$46="Mayor"),CONCATENATE("R",'Mapa final'!$A$46),"")</f>
        <v/>
      </c>
      <c r="AC42" s="318"/>
      <c r="AD42" s="318" t="str">
        <f>IF(AND('Mapa final'!$H$52="Muy Baja",'Mapa final'!$L$52="Mayor"),CONCATENATE("R",'Mapa final'!$A$52),"")</f>
        <v/>
      </c>
      <c r="AE42" s="318"/>
      <c r="AF42" s="318" t="str">
        <f>IF(AND('Mapa final'!$H$58="Muy Baja",'Mapa final'!$L$58="Mayor"),CONCATENATE("R",'Mapa final'!$A$58),"")</f>
        <v/>
      </c>
      <c r="AG42" s="319"/>
      <c r="AH42" s="329" t="str">
        <f>IF(AND('Mapa final'!$H$46="Muy Baja",'Mapa final'!$L$46="Catastrófico"),CONCATENATE("R",'Mapa final'!$A$46),"")</f>
        <v/>
      </c>
      <c r="AI42" s="330"/>
      <c r="AJ42" s="330" t="str">
        <f>IF(AND('Mapa final'!$H$52="Muy Baja",'Mapa final'!$L$52="Catastrófico"),CONCATENATE("R",'Mapa final'!$A$52),"")</f>
        <v/>
      </c>
      <c r="AK42" s="330"/>
      <c r="AL42" s="330" t="str">
        <f>IF(AND('Mapa final'!$H$58="Muy Baja",'Mapa final'!$L$58="Catastrófico"),CONCATENATE("R",'Mapa final'!$A$58),"")</f>
        <v/>
      </c>
      <c r="AM42" s="331"/>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row>
    <row r="43" spans="1:80" x14ac:dyDescent="0.3">
      <c r="A43" s="80"/>
      <c r="B43" s="271"/>
      <c r="C43" s="271"/>
      <c r="D43" s="272"/>
      <c r="E43" s="312"/>
      <c r="F43" s="313"/>
      <c r="G43" s="313"/>
      <c r="H43" s="313"/>
      <c r="I43" s="314"/>
      <c r="J43" s="349"/>
      <c r="K43" s="347"/>
      <c r="L43" s="347"/>
      <c r="M43" s="347"/>
      <c r="N43" s="347"/>
      <c r="O43" s="348"/>
      <c r="P43" s="349"/>
      <c r="Q43" s="347"/>
      <c r="R43" s="347"/>
      <c r="S43" s="347"/>
      <c r="T43" s="347"/>
      <c r="U43" s="348"/>
      <c r="V43" s="338"/>
      <c r="W43" s="339"/>
      <c r="X43" s="339"/>
      <c r="Y43" s="339"/>
      <c r="Z43" s="339"/>
      <c r="AA43" s="340"/>
      <c r="AB43" s="322"/>
      <c r="AC43" s="318"/>
      <c r="AD43" s="318"/>
      <c r="AE43" s="318"/>
      <c r="AF43" s="318"/>
      <c r="AG43" s="319"/>
      <c r="AH43" s="329"/>
      <c r="AI43" s="330"/>
      <c r="AJ43" s="330"/>
      <c r="AK43" s="330"/>
      <c r="AL43" s="330"/>
      <c r="AM43" s="331"/>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row>
    <row r="44" spans="1:80" x14ac:dyDescent="0.3">
      <c r="A44" s="80"/>
      <c r="B44" s="271"/>
      <c r="C44" s="271"/>
      <c r="D44" s="272"/>
      <c r="E44" s="312"/>
      <c r="F44" s="313"/>
      <c r="G44" s="313"/>
      <c r="H44" s="313"/>
      <c r="I44" s="314"/>
      <c r="J44" s="349" t="str">
        <f>IF(AND('Mapa final'!$H$64="Muy Baja",'Mapa final'!$L$64="Leve"),CONCATENATE("R",'Mapa final'!$A$64),"")</f>
        <v/>
      </c>
      <c r="K44" s="347"/>
      <c r="L44" s="347" t="str">
        <f>IF(AND('Mapa final'!$H$70="Muy Baja",'Mapa final'!$L$70="Leve"),CONCATENATE("R",'Mapa final'!$A$70),"")</f>
        <v/>
      </c>
      <c r="M44" s="347"/>
      <c r="N44" s="347" t="str">
        <f>IF(AND('Mapa final'!$H$76="Muy Baja",'Mapa final'!$L$76="Leve"),CONCATENATE("R",'Mapa final'!$A$76),"")</f>
        <v/>
      </c>
      <c r="O44" s="348"/>
      <c r="P44" s="349" t="str">
        <f>IF(AND('Mapa final'!$H$64="Muy Baja",'Mapa final'!$L$64="Menor"),CONCATENATE("R",'Mapa final'!$A$64),"")</f>
        <v/>
      </c>
      <c r="Q44" s="347"/>
      <c r="R44" s="347" t="str">
        <f>IF(AND('Mapa final'!$H$70="Muy Baja",'Mapa final'!$L$70="Menor"),CONCATENATE("R",'Mapa final'!$A$70),"")</f>
        <v/>
      </c>
      <c r="S44" s="347"/>
      <c r="T44" s="347" t="str">
        <f>IF(AND('Mapa final'!$H$76="Muy Baja",'Mapa final'!$L$76="Menor"),CONCATENATE("R",'Mapa final'!$A$76),"")</f>
        <v/>
      </c>
      <c r="U44" s="348"/>
      <c r="V44" s="338" t="str">
        <f>IF(AND('Mapa final'!$H$64="Muy Baja",'Mapa final'!$L$64="Moderado"),CONCATENATE("R",'Mapa final'!$A$64),"")</f>
        <v/>
      </c>
      <c r="W44" s="339"/>
      <c r="X44" s="339" t="str">
        <f>IF(AND('Mapa final'!$H$70="Muy Baja",'Mapa final'!$L$70="Moderado"),CONCATENATE("R",'Mapa final'!$A$70),"")</f>
        <v/>
      </c>
      <c r="Y44" s="339"/>
      <c r="Z44" s="339" t="str">
        <f>IF(AND('Mapa final'!$H$76="Muy Baja",'Mapa final'!$L$76="Moderado"),CONCATENATE("R",'Mapa final'!$A$76),"")</f>
        <v/>
      </c>
      <c r="AA44" s="340"/>
      <c r="AB44" s="322" t="str">
        <f>IF(AND('Mapa final'!$H$64="Muy Baja",'Mapa final'!$L$64="Mayor"),CONCATENATE("R",'Mapa final'!$A$64),"")</f>
        <v/>
      </c>
      <c r="AC44" s="318"/>
      <c r="AD44" s="318" t="str">
        <f>IF(AND('Mapa final'!$H$70="Muy Baja",'Mapa final'!$L$70="Mayor"),CONCATENATE("R",'Mapa final'!$A$70),"")</f>
        <v/>
      </c>
      <c r="AE44" s="318"/>
      <c r="AF44" s="318" t="str">
        <f>IF(AND('Mapa final'!$H$76="Muy Baja",'Mapa final'!$L$76="Mayor"),CONCATENATE("R",'Mapa final'!$A$76),"")</f>
        <v/>
      </c>
      <c r="AG44" s="319"/>
      <c r="AH44" s="329" t="str">
        <f>IF(AND('Mapa final'!$H$64="Muy Baja",'Mapa final'!$L$64="Catastrófico"),CONCATENATE("R",'Mapa final'!$A$64),"")</f>
        <v/>
      </c>
      <c r="AI44" s="330"/>
      <c r="AJ44" s="330" t="str">
        <f>IF(AND('Mapa final'!$H$70="Muy Baja",'Mapa final'!$L$70="Catastrófico"),CONCATENATE("R",'Mapa final'!$A$70),"")</f>
        <v/>
      </c>
      <c r="AK44" s="330"/>
      <c r="AL44" s="330" t="str">
        <f>IF(AND('Mapa final'!$H$76="Muy Baja",'Mapa final'!$L$76="Catastrófico"),CONCATENATE("R",'Mapa final'!$A$76),"")</f>
        <v/>
      </c>
      <c r="AM44" s="331"/>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row>
    <row r="45" spans="1:80" ht="15" thickBot="1" x14ac:dyDescent="0.35">
      <c r="A45" s="80"/>
      <c r="B45" s="271"/>
      <c r="C45" s="271"/>
      <c r="D45" s="272"/>
      <c r="E45" s="315"/>
      <c r="F45" s="316"/>
      <c r="G45" s="316"/>
      <c r="H45" s="316"/>
      <c r="I45" s="317"/>
      <c r="J45" s="350"/>
      <c r="K45" s="351"/>
      <c r="L45" s="351"/>
      <c r="M45" s="351"/>
      <c r="N45" s="351"/>
      <c r="O45" s="352"/>
      <c r="P45" s="350"/>
      <c r="Q45" s="351"/>
      <c r="R45" s="351"/>
      <c r="S45" s="351"/>
      <c r="T45" s="351"/>
      <c r="U45" s="352"/>
      <c r="V45" s="341"/>
      <c r="W45" s="342"/>
      <c r="X45" s="342"/>
      <c r="Y45" s="342"/>
      <c r="Z45" s="342"/>
      <c r="AA45" s="343"/>
      <c r="AB45" s="326"/>
      <c r="AC45" s="327"/>
      <c r="AD45" s="327"/>
      <c r="AE45" s="327"/>
      <c r="AF45" s="327"/>
      <c r="AG45" s="328"/>
      <c r="AH45" s="332"/>
      <c r="AI45" s="333"/>
      <c r="AJ45" s="333"/>
      <c r="AK45" s="333"/>
      <c r="AL45" s="333"/>
      <c r="AM45" s="334"/>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row>
    <row r="46" spans="1:80" x14ac:dyDescent="0.3">
      <c r="A46" s="80"/>
      <c r="B46" s="80"/>
      <c r="C46" s="80"/>
      <c r="D46" s="80"/>
      <c r="E46" s="80"/>
      <c r="F46" s="80"/>
      <c r="G46" s="80"/>
      <c r="H46" s="80"/>
      <c r="I46" s="80"/>
      <c r="J46" s="309" t="s">
        <v>111</v>
      </c>
      <c r="K46" s="310"/>
      <c r="L46" s="310"/>
      <c r="M46" s="310"/>
      <c r="N46" s="310"/>
      <c r="O46" s="311"/>
      <c r="P46" s="309" t="s">
        <v>110</v>
      </c>
      <c r="Q46" s="310"/>
      <c r="R46" s="310"/>
      <c r="S46" s="310"/>
      <c r="T46" s="310"/>
      <c r="U46" s="311"/>
      <c r="V46" s="309" t="s">
        <v>109</v>
      </c>
      <c r="W46" s="310"/>
      <c r="X46" s="310"/>
      <c r="Y46" s="310"/>
      <c r="Z46" s="310"/>
      <c r="AA46" s="311"/>
      <c r="AB46" s="309" t="s">
        <v>108</v>
      </c>
      <c r="AC46" s="325"/>
      <c r="AD46" s="310"/>
      <c r="AE46" s="310"/>
      <c r="AF46" s="310"/>
      <c r="AG46" s="311"/>
      <c r="AH46" s="309" t="s">
        <v>107</v>
      </c>
      <c r="AI46" s="310"/>
      <c r="AJ46" s="310"/>
      <c r="AK46" s="310"/>
      <c r="AL46" s="310"/>
      <c r="AM46" s="311"/>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x14ac:dyDescent="0.3">
      <c r="A47" s="80"/>
      <c r="B47" s="80"/>
      <c r="C47" s="80"/>
      <c r="D47" s="80"/>
      <c r="E47" s="80"/>
      <c r="F47" s="80"/>
      <c r="G47" s="80"/>
      <c r="H47" s="80"/>
      <c r="I47" s="80"/>
      <c r="J47" s="312"/>
      <c r="K47" s="313"/>
      <c r="L47" s="313"/>
      <c r="M47" s="313"/>
      <c r="N47" s="313"/>
      <c r="O47" s="314"/>
      <c r="P47" s="312"/>
      <c r="Q47" s="313"/>
      <c r="R47" s="313"/>
      <c r="S47" s="313"/>
      <c r="T47" s="313"/>
      <c r="U47" s="314"/>
      <c r="V47" s="312"/>
      <c r="W47" s="313"/>
      <c r="X47" s="313"/>
      <c r="Y47" s="313"/>
      <c r="Z47" s="313"/>
      <c r="AA47" s="314"/>
      <c r="AB47" s="312"/>
      <c r="AC47" s="313"/>
      <c r="AD47" s="313"/>
      <c r="AE47" s="313"/>
      <c r="AF47" s="313"/>
      <c r="AG47" s="314"/>
      <c r="AH47" s="312"/>
      <c r="AI47" s="313"/>
      <c r="AJ47" s="313"/>
      <c r="AK47" s="313"/>
      <c r="AL47" s="313"/>
      <c r="AM47" s="314"/>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x14ac:dyDescent="0.3">
      <c r="A48" s="80"/>
      <c r="B48" s="80"/>
      <c r="C48" s="80"/>
      <c r="D48" s="80"/>
      <c r="E48" s="80"/>
      <c r="F48" s="80"/>
      <c r="G48" s="80"/>
      <c r="H48" s="80"/>
      <c r="I48" s="80"/>
      <c r="J48" s="312"/>
      <c r="K48" s="313"/>
      <c r="L48" s="313"/>
      <c r="M48" s="313"/>
      <c r="N48" s="313"/>
      <c r="O48" s="314"/>
      <c r="P48" s="312"/>
      <c r="Q48" s="313"/>
      <c r="R48" s="313"/>
      <c r="S48" s="313"/>
      <c r="T48" s="313"/>
      <c r="U48" s="314"/>
      <c r="V48" s="312"/>
      <c r="W48" s="313"/>
      <c r="X48" s="313"/>
      <c r="Y48" s="313"/>
      <c r="Z48" s="313"/>
      <c r="AA48" s="314"/>
      <c r="AB48" s="312"/>
      <c r="AC48" s="313"/>
      <c r="AD48" s="313"/>
      <c r="AE48" s="313"/>
      <c r="AF48" s="313"/>
      <c r="AG48" s="314"/>
      <c r="AH48" s="312"/>
      <c r="AI48" s="313"/>
      <c r="AJ48" s="313"/>
      <c r="AK48" s="313"/>
      <c r="AL48" s="313"/>
      <c r="AM48" s="314"/>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x14ac:dyDescent="0.3">
      <c r="A49" s="80"/>
      <c r="B49" s="80"/>
      <c r="C49" s="80"/>
      <c r="D49" s="80"/>
      <c r="E49" s="80"/>
      <c r="F49" s="80"/>
      <c r="G49" s="80"/>
      <c r="H49" s="80"/>
      <c r="I49" s="80"/>
      <c r="J49" s="312"/>
      <c r="K49" s="313"/>
      <c r="L49" s="313"/>
      <c r="M49" s="313"/>
      <c r="N49" s="313"/>
      <c r="O49" s="314"/>
      <c r="P49" s="312"/>
      <c r="Q49" s="313"/>
      <c r="R49" s="313"/>
      <c r="S49" s="313"/>
      <c r="T49" s="313"/>
      <c r="U49" s="314"/>
      <c r="V49" s="312"/>
      <c r="W49" s="313"/>
      <c r="X49" s="313"/>
      <c r="Y49" s="313"/>
      <c r="Z49" s="313"/>
      <c r="AA49" s="314"/>
      <c r="AB49" s="312"/>
      <c r="AC49" s="313"/>
      <c r="AD49" s="313"/>
      <c r="AE49" s="313"/>
      <c r="AF49" s="313"/>
      <c r="AG49" s="314"/>
      <c r="AH49" s="312"/>
      <c r="AI49" s="313"/>
      <c r="AJ49" s="313"/>
      <c r="AK49" s="313"/>
      <c r="AL49" s="313"/>
      <c r="AM49" s="314"/>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x14ac:dyDescent="0.3">
      <c r="A50" s="80"/>
      <c r="B50" s="80"/>
      <c r="C50" s="80"/>
      <c r="D50" s="80"/>
      <c r="E50" s="80"/>
      <c r="F50" s="80"/>
      <c r="G50" s="80"/>
      <c r="H50" s="80"/>
      <c r="I50" s="80"/>
      <c r="J50" s="312"/>
      <c r="K50" s="313"/>
      <c r="L50" s="313"/>
      <c r="M50" s="313"/>
      <c r="N50" s="313"/>
      <c r="O50" s="314"/>
      <c r="P50" s="312"/>
      <c r="Q50" s="313"/>
      <c r="R50" s="313"/>
      <c r="S50" s="313"/>
      <c r="T50" s="313"/>
      <c r="U50" s="314"/>
      <c r="V50" s="312"/>
      <c r="W50" s="313"/>
      <c r="X50" s="313"/>
      <c r="Y50" s="313"/>
      <c r="Z50" s="313"/>
      <c r="AA50" s="314"/>
      <c r="AB50" s="312"/>
      <c r="AC50" s="313"/>
      <c r="AD50" s="313"/>
      <c r="AE50" s="313"/>
      <c r="AF50" s="313"/>
      <c r="AG50" s="314"/>
      <c r="AH50" s="312"/>
      <c r="AI50" s="313"/>
      <c r="AJ50" s="313"/>
      <c r="AK50" s="313"/>
      <c r="AL50" s="313"/>
      <c r="AM50" s="314"/>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thickBot="1" x14ac:dyDescent="0.35">
      <c r="A51" s="80"/>
      <c r="B51" s="80"/>
      <c r="C51" s="80"/>
      <c r="D51" s="80"/>
      <c r="E51" s="80"/>
      <c r="F51" s="80"/>
      <c r="G51" s="80"/>
      <c r="H51" s="80"/>
      <c r="I51" s="80"/>
      <c r="J51" s="315"/>
      <c r="K51" s="316"/>
      <c r="L51" s="316"/>
      <c r="M51" s="316"/>
      <c r="N51" s="316"/>
      <c r="O51" s="317"/>
      <c r="P51" s="315"/>
      <c r="Q51" s="316"/>
      <c r="R51" s="316"/>
      <c r="S51" s="316"/>
      <c r="T51" s="316"/>
      <c r="U51" s="317"/>
      <c r="V51" s="315"/>
      <c r="W51" s="316"/>
      <c r="X51" s="316"/>
      <c r="Y51" s="316"/>
      <c r="Z51" s="316"/>
      <c r="AA51" s="317"/>
      <c r="AB51" s="315"/>
      <c r="AC51" s="316"/>
      <c r="AD51" s="316"/>
      <c r="AE51" s="316"/>
      <c r="AF51" s="316"/>
      <c r="AG51" s="317"/>
      <c r="AH51" s="315"/>
      <c r="AI51" s="316"/>
      <c r="AJ51" s="316"/>
      <c r="AK51" s="316"/>
      <c r="AL51" s="316"/>
      <c r="AM51" s="317"/>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x14ac:dyDescent="0.3">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3">
      <c r="A53" s="80"/>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3">
      <c r="A54" s="80"/>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x14ac:dyDescent="0.3">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3">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3">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3">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3">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3">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x14ac:dyDescent="0.3">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3">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row>
    <row r="63" spans="1:80" x14ac:dyDescent="0.3">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row>
    <row r="64" spans="1:80" x14ac:dyDescent="0.3">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row>
    <row r="65" spans="1:80" x14ac:dyDescent="0.3">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row>
    <row r="66" spans="1:80" x14ac:dyDescent="0.3">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row>
    <row r="67" spans="1:80" x14ac:dyDescent="0.3">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row>
    <row r="68" spans="1:80" x14ac:dyDescent="0.3">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row>
    <row r="69" spans="1:80" x14ac:dyDescent="0.3">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1:80" x14ac:dyDescent="0.3">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row>
    <row r="71" spans="1:80" x14ac:dyDescent="0.3">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row>
    <row r="72" spans="1:80" x14ac:dyDescent="0.3">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row>
    <row r="73" spans="1:80" x14ac:dyDescent="0.3">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row>
    <row r="74" spans="1:80" x14ac:dyDescent="0.3">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row>
    <row r="75" spans="1:80" x14ac:dyDescent="0.3">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1:80" x14ac:dyDescent="0.3">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row>
    <row r="77" spans="1:80" x14ac:dyDescent="0.3">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row>
    <row r="78" spans="1:80" x14ac:dyDescent="0.3">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1:80" x14ac:dyDescent="0.3">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80" x14ac:dyDescent="0.3">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x14ac:dyDescent="0.3">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x14ac:dyDescent="0.3">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x14ac:dyDescent="0.3">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x14ac:dyDescent="0.3">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x14ac:dyDescent="0.3">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x14ac:dyDescent="0.3">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x14ac:dyDescent="0.3">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x14ac:dyDescent="0.3">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x14ac:dyDescent="0.3">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x14ac:dyDescent="0.3">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x14ac:dyDescent="0.3">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x14ac:dyDescent="0.3">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x14ac:dyDescent="0.3">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x14ac:dyDescent="0.3">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x14ac:dyDescent="0.3">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x14ac:dyDescent="0.3">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x14ac:dyDescent="0.3">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x14ac:dyDescent="0.3">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x14ac:dyDescent="0.3">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x14ac:dyDescent="0.3">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x14ac:dyDescent="0.3">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x14ac:dyDescent="0.3">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x14ac:dyDescent="0.3">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x14ac:dyDescent="0.3">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x14ac:dyDescent="0.3">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x14ac:dyDescent="0.3">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x14ac:dyDescent="0.3">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x14ac:dyDescent="0.3">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x14ac:dyDescent="0.3">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x14ac:dyDescent="0.3">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x14ac:dyDescent="0.3">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x14ac:dyDescent="0.3">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x14ac:dyDescent="0.3">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x14ac:dyDescent="0.3">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x14ac:dyDescent="0.3">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x14ac:dyDescent="0.3">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x14ac:dyDescent="0.3">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x14ac:dyDescent="0.3">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x14ac:dyDescent="0.3">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x14ac:dyDescent="0.3">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x14ac:dyDescent="0.3">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x14ac:dyDescent="0.3">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1:63" x14ac:dyDescent="0.3">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x14ac:dyDescent="0.3">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x14ac:dyDescent="0.3">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x14ac:dyDescent="0.3">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x14ac:dyDescent="0.3">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x14ac:dyDescent="0.3">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x14ac:dyDescent="0.3">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2:63" x14ac:dyDescent="0.3">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2:63" x14ac:dyDescent="0.3">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x14ac:dyDescent="0.3">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2:63" x14ac:dyDescent="0.3">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2:63" x14ac:dyDescent="0.3">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x14ac:dyDescent="0.3">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2:63" x14ac:dyDescent="0.3">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2:63" x14ac:dyDescent="0.3">
      <c r="B137" s="80"/>
      <c r="C137" s="80"/>
      <c r="D137" s="80"/>
      <c r="E137" s="80"/>
      <c r="F137" s="80"/>
      <c r="G137" s="80"/>
      <c r="H137" s="80"/>
      <c r="I137" s="80"/>
    </row>
    <row r="138" spans="2:63" x14ac:dyDescent="0.3">
      <c r="B138" s="80"/>
      <c r="C138" s="80"/>
      <c r="D138" s="80"/>
      <c r="E138" s="80"/>
      <c r="F138" s="80"/>
      <c r="G138" s="80"/>
      <c r="H138" s="80"/>
      <c r="I138" s="80"/>
    </row>
    <row r="139" spans="2:63" x14ac:dyDescent="0.3">
      <c r="B139" s="80"/>
      <c r="C139" s="80"/>
      <c r="D139" s="80"/>
      <c r="E139" s="80"/>
      <c r="F139" s="80"/>
      <c r="G139" s="80"/>
      <c r="H139" s="80"/>
      <c r="I139" s="80"/>
    </row>
    <row r="140" spans="2:63" x14ac:dyDescent="0.3">
      <c r="B140" s="80"/>
      <c r="C140" s="80"/>
      <c r="D140" s="80"/>
      <c r="E140" s="80"/>
      <c r="F140" s="80"/>
      <c r="G140" s="80"/>
      <c r="H140" s="80"/>
      <c r="I140" s="80"/>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6" zoomScale="50" zoomScaleNormal="50" workbookViewId="0">
      <selection activeCell="AA41" sqref="AA41"/>
    </sheetView>
  </sheetViews>
  <sheetFormatPr baseColWidth="10" defaultRowHeight="14.4" x14ac:dyDescent="0.3"/>
  <cols>
    <col min="2" max="18" width="5.6640625" customWidth="1"/>
    <col min="19" max="19" width="8.44140625" customWidth="1"/>
    <col min="20" max="23" width="5.6640625" customWidth="1"/>
    <col min="24" max="24" width="8.5546875" customWidth="1"/>
    <col min="25" max="26" width="5.6640625" customWidth="1"/>
    <col min="27" max="27" width="10.6640625" customWidth="1"/>
    <col min="28" max="28" width="5.6640625" customWidth="1"/>
    <col min="29" max="29" width="7.44140625" customWidth="1"/>
    <col min="30" max="33" width="5.6640625" customWidth="1"/>
    <col min="34" max="34" width="8.5546875" customWidth="1"/>
    <col min="35" max="39" width="5.6640625" customWidth="1"/>
    <col min="41" max="46" width="5.6640625" customWidth="1"/>
  </cols>
  <sheetData>
    <row r="1" spans="1:91" x14ac:dyDescent="0.3">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row>
    <row r="2" spans="1:91" ht="18" customHeight="1" x14ac:dyDescent="0.3">
      <c r="A2" s="80"/>
      <c r="B2" s="382" t="s">
        <v>158</v>
      </c>
      <c r="C2" s="383"/>
      <c r="D2" s="383"/>
      <c r="E2" s="383"/>
      <c r="F2" s="383"/>
      <c r="G2" s="383"/>
      <c r="H2" s="383"/>
      <c r="I2" s="383"/>
      <c r="J2" s="324" t="s">
        <v>2</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row>
    <row r="3" spans="1:91" ht="18.75" customHeight="1" x14ac:dyDescent="0.3">
      <c r="A3" s="80"/>
      <c r="B3" s="383"/>
      <c r="C3" s="383"/>
      <c r="D3" s="383"/>
      <c r="E3" s="383"/>
      <c r="F3" s="383"/>
      <c r="G3" s="383"/>
      <c r="H3" s="383"/>
      <c r="I3" s="383"/>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row>
    <row r="4" spans="1:91" ht="15" customHeight="1" x14ac:dyDescent="0.3">
      <c r="A4" s="80"/>
      <c r="B4" s="383"/>
      <c r="C4" s="383"/>
      <c r="D4" s="383"/>
      <c r="E4" s="383"/>
      <c r="F4" s="383"/>
      <c r="G4" s="383"/>
      <c r="H4" s="383"/>
      <c r="I4" s="383"/>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1:91" ht="15" thickBot="1" x14ac:dyDescent="0.3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91" ht="15" customHeight="1" x14ac:dyDescent="0.3">
      <c r="A6" s="80"/>
      <c r="B6" s="271" t="s">
        <v>4</v>
      </c>
      <c r="C6" s="271"/>
      <c r="D6" s="272"/>
      <c r="E6" s="366" t="s">
        <v>115</v>
      </c>
      <c r="F6" s="367"/>
      <c r="G6" s="367"/>
      <c r="H6" s="367"/>
      <c r="I6" s="384"/>
      <c r="J6" s="43" t="str">
        <f>IF(AND('Mapa final'!$Y$10="Muy Alta",'Mapa final'!$AA$10="Leve"),CONCATENATE("R1C",'Mapa final'!$O$10),"")</f>
        <v/>
      </c>
      <c r="K6" s="44" t="str">
        <f>IF(AND('Mapa final'!$Y$11="Muy Alta",'Mapa final'!$AA$11="Leve"),CONCATENATE("R1C",'Mapa final'!$O$11),"")</f>
        <v/>
      </c>
      <c r="L6" s="44" t="str">
        <f>IF(AND('Mapa final'!$Y$12="Muy Alta",'Mapa final'!$AA$12="Leve"),CONCATENATE("R1C",'Mapa final'!$O$12),"")</f>
        <v/>
      </c>
      <c r="M6" s="44" t="str">
        <f>IF(AND('Mapa final'!$Y$13="Muy Alta",'Mapa final'!$AA$13="Leve"),CONCATENATE("R1C",'Mapa final'!$O$13),"")</f>
        <v/>
      </c>
      <c r="N6" s="44" t="str">
        <f>IF(AND('Mapa final'!$Y$14="Muy Alta",'Mapa final'!$AA$14="Leve"),CONCATENATE("R1C",'Mapa final'!$O$14),"")</f>
        <v/>
      </c>
      <c r="O6" s="45" t="str">
        <f>IF(AND('Mapa final'!$Y$15="Muy Alta",'Mapa final'!$AA$15="Leve"),CONCATENATE("R1C",'Mapa final'!$O$15),"")</f>
        <v/>
      </c>
      <c r="P6" s="43" t="str">
        <f>IF(AND('Mapa final'!$Y$10="Muy Alta",'Mapa final'!$AA$10="Menor"),CONCATENATE("R1C",'Mapa final'!$O$10),"")</f>
        <v/>
      </c>
      <c r="Q6" s="44" t="str">
        <f>IF(AND('Mapa final'!$Y$11="Muy Alta",'Mapa final'!$AA$11="Menor"),CONCATENATE("R1C",'Mapa final'!$O$11),"")</f>
        <v/>
      </c>
      <c r="R6" s="44" t="str">
        <f>IF(AND('Mapa final'!$Y$12="Muy Alta",'Mapa final'!$AA$12="Menor"),CONCATENATE("R1C",'Mapa final'!$O$12),"")</f>
        <v/>
      </c>
      <c r="S6" s="44" t="str">
        <f>IF(AND('Mapa final'!$Y$13="Muy Alta",'Mapa final'!$AA$13="Menor"),CONCATENATE("R1C",'Mapa final'!$O$13),"")</f>
        <v/>
      </c>
      <c r="T6" s="44" t="str">
        <f>IF(AND('Mapa final'!$Y$14="Muy Alta",'Mapa final'!$AA$14="Menor"),CONCATENATE("R1C",'Mapa final'!$O$14),"")</f>
        <v/>
      </c>
      <c r="U6" s="45" t="str">
        <f>IF(AND('Mapa final'!$Y$15="Muy Alta",'Mapa final'!$AA$15="Menor"),CONCATENATE("R1C",'Mapa final'!$O$15),"")</f>
        <v/>
      </c>
      <c r="V6" s="43" t="str">
        <f>IF(AND('Mapa final'!$Y$10="Muy Alta",'Mapa final'!$AA$10="Moderado"),CONCATENATE("R1C",'Mapa final'!$O$10),"")</f>
        <v/>
      </c>
      <c r="W6" s="44" t="str">
        <f>IF(AND('Mapa final'!$Y$11="Muy Alta",'Mapa final'!$AA$11="Moderado"),CONCATENATE("R1C",'Mapa final'!$O$11),"")</f>
        <v/>
      </c>
      <c r="X6" s="44" t="str">
        <f>IF(AND('Mapa final'!$Y$12="Muy Alta",'Mapa final'!$AA$12="Moderado"),CONCATENATE("R1C",'Mapa final'!$O$12),"")</f>
        <v/>
      </c>
      <c r="Y6" s="44" t="str">
        <f>IF(AND('Mapa final'!$Y$13="Muy Alta",'Mapa final'!$AA$13="Moderado"),CONCATENATE("R1C",'Mapa final'!$O$13),"")</f>
        <v/>
      </c>
      <c r="Z6" s="44" t="str">
        <f>IF(AND('Mapa final'!$Y$14="Muy Alta",'Mapa final'!$AA$14="Moderado"),CONCATENATE("R1C",'Mapa final'!$O$14),"")</f>
        <v/>
      </c>
      <c r="AA6" s="45" t="str">
        <f>IF(AND('Mapa final'!$Y$15="Muy Alta",'Mapa final'!$AA$15="Moderado"),CONCATENATE("R1C",'Mapa final'!$O$15),"")</f>
        <v/>
      </c>
      <c r="AB6" s="43" t="str">
        <f>IF(AND('Mapa final'!$Y$10="Muy Alta",'Mapa final'!$AA$10="Mayor"),CONCATENATE("R1C",'Mapa final'!$O$10),"")</f>
        <v/>
      </c>
      <c r="AC6" s="44" t="str">
        <f>IF(AND('Mapa final'!$Y$11="Muy Alta",'Mapa final'!$AA$11="Mayor"),CONCATENATE("R1C",'Mapa final'!$O$11),"")</f>
        <v/>
      </c>
      <c r="AD6" s="44" t="str">
        <f>IF(AND('Mapa final'!$Y$12="Muy Alta",'Mapa final'!$AA$12="Mayor"),CONCATENATE("R1C",'Mapa final'!$O$12),"")</f>
        <v/>
      </c>
      <c r="AE6" s="44" t="str">
        <f>IF(AND('Mapa final'!$Y$13="Muy Alta",'Mapa final'!$AA$13="Mayor"),CONCATENATE("R1C",'Mapa final'!$O$13),"")</f>
        <v/>
      </c>
      <c r="AF6" s="44" t="str">
        <f>IF(AND('Mapa final'!$Y$14="Muy Alta",'Mapa final'!$AA$14="Mayor"),CONCATENATE("R1C",'Mapa final'!$O$14),"")</f>
        <v/>
      </c>
      <c r="AG6" s="45" t="str">
        <f>IF(AND('Mapa final'!$Y$15="Muy Alta",'Mapa final'!$AA$15="Mayor"),CONCATENATE("R1C",'Mapa final'!$O$15),"")</f>
        <v/>
      </c>
      <c r="AH6" s="46" t="str">
        <f>IF(AND('Mapa final'!$Y$10="Muy Alta",'Mapa final'!$AA$10="Catastrófico"),CONCATENATE("R1C",'Mapa final'!$O$10),"")</f>
        <v/>
      </c>
      <c r="AI6" s="47" t="str">
        <f>IF(AND('Mapa final'!$Y$11="Muy Alta",'Mapa final'!$AA$11="Catastrófico"),CONCATENATE("R1C",'Mapa final'!$O$11),"")</f>
        <v/>
      </c>
      <c r="AJ6" s="47" t="str">
        <f>IF(AND('Mapa final'!$Y$12="Muy Alta",'Mapa final'!$AA$12="Catastrófico"),CONCATENATE("R1C",'Mapa final'!$O$12),"")</f>
        <v/>
      </c>
      <c r="AK6" s="47" t="str">
        <f>IF(AND('Mapa final'!$Y$13="Muy Alta",'Mapa final'!$AA$13="Catastrófico"),CONCATENATE("R1C",'Mapa final'!$O$13),"")</f>
        <v/>
      </c>
      <c r="AL6" s="47" t="str">
        <f>IF(AND('Mapa final'!$Y$14="Muy Alta",'Mapa final'!$AA$14="Catastrófico"),CONCATENATE("R1C",'Mapa final'!$O$14),"")</f>
        <v/>
      </c>
      <c r="AM6" s="48" t="str">
        <f>IF(AND('Mapa final'!$Y$15="Muy Alta",'Mapa final'!$AA$15="Catastrófico"),CONCATENATE("R1C",'Mapa final'!$O$15),"")</f>
        <v/>
      </c>
      <c r="AN6" s="80"/>
      <c r="AO6" s="373" t="s">
        <v>78</v>
      </c>
      <c r="AP6" s="374"/>
      <c r="AQ6" s="374"/>
      <c r="AR6" s="374"/>
      <c r="AS6" s="374"/>
      <c r="AT6" s="375"/>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91" ht="15" customHeight="1" x14ac:dyDescent="0.3">
      <c r="A7" s="80"/>
      <c r="B7" s="271"/>
      <c r="C7" s="271"/>
      <c r="D7" s="272"/>
      <c r="E7" s="370"/>
      <c r="F7" s="369"/>
      <c r="G7" s="369"/>
      <c r="H7" s="369"/>
      <c r="I7" s="385"/>
      <c r="J7" s="49" t="str">
        <f>IF(AND('Mapa final'!$Y$16="Muy Alta",'Mapa final'!$AA$16="Leve"),CONCATENATE("R2C",'Mapa final'!$O$16),"")</f>
        <v/>
      </c>
      <c r="K7" s="50" t="str">
        <f>IF(AND('Mapa final'!$Y$17="Muy Alta",'Mapa final'!$AA$17="Leve"),CONCATENATE("R2C",'Mapa final'!$O$17),"")</f>
        <v/>
      </c>
      <c r="L7" s="50" t="str">
        <f>IF(AND('Mapa final'!$Y$18="Muy Alta",'Mapa final'!$AA$18="Leve"),CONCATENATE("R2C",'Mapa final'!$O$18),"")</f>
        <v/>
      </c>
      <c r="M7" s="50" t="str">
        <f>IF(AND('Mapa final'!$Y$19="Muy Alta",'Mapa final'!$AA$19="Leve"),CONCATENATE("R2C",'Mapa final'!$O$19),"")</f>
        <v/>
      </c>
      <c r="N7" s="50" t="str">
        <f>IF(AND('Mapa final'!$Y$20="Muy Alta",'Mapa final'!$AA$20="Leve"),CONCATENATE("R2C",'Mapa final'!$O$20),"")</f>
        <v/>
      </c>
      <c r="O7" s="51" t="str">
        <f>IF(AND('Mapa final'!$Y$21="Muy Alta",'Mapa final'!$AA$21="Leve"),CONCATENATE("R2C",'Mapa final'!$O$21),"")</f>
        <v/>
      </c>
      <c r="P7" s="49" t="str">
        <f>IF(AND('Mapa final'!$Y$16="Muy Alta",'Mapa final'!$AA$16="Menor"),CONCATENATE("R2C",'Mapa final'!$O$16),"")</f>
        <v/>
      </c>
      <c r="Q7" s="50" t="str">
        <f>IF(AND('Mapa final'!$Y$17="Muy Alta",'Mapa final'!$AA$17="Menor"),CONCATENATE("R2C",'Mapa final'!$O$17),"")</f>
        <v/>
      </c>
      <c r="R7" s="50" t="str">
        <f>IF(AND('Mapa final'!$Y$18="Muy Alta",'Mapa final'!$AA$18="Menor"),CONCATENATE("R2C",'Mapa final'!$O$18),"")</f>
        <v/>
      </c>
      <c r="S7" s="50" t="str">
        <f>IF(AND('Mapa final'!$Y$19="Muy Alta",'Mapa final'!$AA$19="Menor"),CONCATENATE("R2C",'Mapa final'!$O$19),"")</f>
        <v/>
      </c>
      <c r="T7" s="50" t="str">
        <f>IF(AND('Mapa final'!$Y$20="Muy Alta",'Mapa final'!$AA$20="Menor"),CONCATENATE("R2C",'Mapa final'!$O$20),"")</f>
        <v/>
      </c>
      <c r="U7" s="51" t="str">
        <f>IF(AND('Mapa final'!$Y$21="Muy Alta",'Mapa final'!$AA$21="Menor"),CONCATENATE("R2C",'Mapa final'!$O$21),"")</f>
        <v/>
      </c>
      <c r="V7" s="49" t="str">
        <f>IF(AND('Mapa final'!$Y$16="Muy Alta",'Mapa final'!$AA$16="Moderado"),CONCATENATE("R2C",'Mapa final'!$O$16),"")</f>
        <v/>
      </c>
      <c r="W7" s="50" t="str">
        <f>IF(AND('Mapa final'!$Y$17="Muy Alta",'Mapa final'!$AA$17="Moderado"),CONCATENATE("R2C",'Mapa final'!$O$17),"")</f>
        <v/>
      </c>
      <c r="X7" s="50" t="str">
        <f>IF(AND('Mapa final'!$Y$18="Muy Alta",'Mapa final'!$AA$18="Moderado"),CONCATENATE("R2C",'Mapa final'!$O$18),"")</f>
        <v/>
      </c>
      <c r="Y7" s="50" t="str">
        <f>IF(AND('Mapa final'!$Y$19="Muy Alta",'Mapa final'!$AA$19="Moderado"),CONCATENATE("R2C",'Mapa final'!$O$19),"")</f>
        <v/>
      </c>
      <c r="Z7" s="50" t="str">
        <f>IF(AND('Mapa final'!$Y$20="Muy Alta",'Mapa final'!$AA$20="Moderado"),CONCATENATE("R2C",'Mapa final'!$O$20),"")</f>
        <v/>
      </c>
      <c r="AA7" s="51" t="str">
        <f>IF(AND('Mapa final'!$Y$21="Muy Alta",'Mapa final'!$AA$21="Moderado"),CONCATENATE("R2C",'Mapa final'!$O$21),"")</f>
        <v/>
      </c>
      <c r="AB7" s="49" t="str">
        <f>IF(AND('Mapa final'!$Y$16="Muy Alta",'Mapa final'!$AA$16="Mayor"),CONCATENATE("R2C",'Mapa final'!$O$16),"")</f>
        <v/>
      </c>
      <c r="AC7" s="50" t="str">
        <f>IF(AND('Mapa final'!$Y$17="Muy Alta",'Mapa final'!$AA$17="Mayor"),CONCATENATE("R2C",'Mapa final'!$O$17),"")</f>
        <v/>
      </c>
      <c r="AD7" s="50" t="str">
        <f>IF(AND('Mapa final'!$Y$18="Muy Alta",'Mapa final'!$AA$18="Mayor"),CONCATENATE("R2C",'Mapa final'!$O$18),"")</f>
        <v/>
      </c>
      <c r="AE7" s="50" t="str">
        <f>IF(AND('Mapa final'!$Y$19="Muy Alta",'Mapa final'!$AA$19="Mayor"),CONCATENATE("R2C",'Mapa final'!$O$19),"")</f>
        <v/>
      </c>
      <c r="AF7" s="50" t="str">
        <f>IF(AND('Mapa final'!$Y$20="Muy Alta",'Mapa final'!$AA$20="Mayor"),CONCATENATE("R2C",'Mapa final'!$O$20),"")</f>
        <v/>
      </c>
      <c r="AG7" s="51" t="str">
        <f>IF(AND('Mapa final'!$Y$21="Muy Alta",'Mapa final'!$AA$21="Mayor"),CONCATENATE("R2C",'Mapa final'!$O$21),"")</f>
        <v/>
      </c>
      <c r="AH7" s="52" t="str">
        <f>IF(AND('Mapa final'!$Y$16="Muy Alta",'Mapa final'!$AA$16="Catastrófico"),CONCATENATE("R2C",'Mapa final'!$O$16),"")</f>
        <v/>
      </c>
      <c r="AI7" s="53" t="str">
        <f>IF(AND('Mapa final'!$Y$17="Muy Alta",'Mapa final'!$AA$17="Catastrófico"),CONCATENATE("R2C",'Mapa final'!$O$17),"")</f>
        <v/>
      </c>
      <c r="AJ7" s="53" t="str">
        <f>IF(AND('Mapa final'!$Y$18="Muy Alta",'Mapa final'!$AA$18="Catastrófico"),CONCATENATE("R2C",'Mapa final'!$O$18),"")</f>
        <v/>
      </c>
      <c r="AK7" s="53" t="str">
        <f>IF(AND('Mapa final'!$Y$19="Muy Alta",'Mapa final'!$AA$19="Catastrófico"),CONCATENATE("R2C",'Mapa final'!$O$19),"")</f>
        <v/>
      </c>
      <c r="AL7" s="53" t="str">
        <f>IF(AND('Mapa final'!$Y$20="Muy Alta",'Mapa final'!$AA$20="Catastrófico"),CONCATENATE("R2C",'Mapa final'!$O$20),"")</f>
        <v/>
      </c>
      <c r="AM7" s="54" t="str">
        <f>IF(AND('Mapa final'!$Y$21="Muy Alta",'Mapa final'!$AA$21="Catastrófico"),CONCATENATE("R2C",'Mapa final'!$O$21),"")</f>
        <v/>
      </c>
      <c r="AN7" s="80"/>
      <c r="AO7" s="376"/>
      <c r="AP7" s="377"/>
      <c r="AQ7" s="377"/>
      <c r="AR7" s="377"/>
      <c r="AS7" s="377"/>
      <c r="AT7" s="378"/>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row>
    <row r="8" spans="1:91" ht="15" customHeight="1" x14ac:dyDescent="0.3">
      <c r="A8" s="80"/>
      <c r="B8" s="271"/>
      <c r="C8" s="271"/>
      <c r="D8" s="272"/>
      <c r="E8" s="370"/>
      <c r="F8" s="369"/>
      <c r="G8" s="369"/>
      <c r="H8" s="369"/>
      <c r="I8" s="385"/>
      <c r="J8" s="49" t="str">
        <f>IF(AND('Mapa final'!$Y$22="Muy Alta",'Mapa final'!$AA$22="Leve"),CONCATENATE("R3C",'Mapa final'!$O$22),"")</f>
        <v/>
      </c>
      <c r="K8" s="50" t="str">
        <f>IF(AND('Mapa final'!$Y$23="Muy Alta",'Mapa final'!$AA$23="Leve"),CONCATENATE("R3C",'Mapa final'!$O$23),"")</f>
        <v/>
      </c>
      <c r="L8" s="50" t="str">
        <f>IF(AND('Mapa final'!$Y$24="Muy Alta",'Mapa final'!$AA$24="Leve"),CONCATENATE("R3C",'Mapa final'!$O$24),"")</f>
        <v/>
      </c>
      <c r="M8" s="50" t="str">
        <f>IF(AND('Mapa final'!$Y$25="Muy Alta",'Mapa final'!$AA$25="Leve"),CONCATENATE("R3C",'Mapa final'!$O$25),"")</f>
        <v/>
      </c>
      <c r="N8" s="50" t="str">
        <f>IF(AND('Mapa final'!$Y$26="Muy Alta",'Mapa final'!$AA$26="Leve"),CONCATENATE("R3C",'Mapa final'!$O$26),"")</f>
        <v/>
      </c>
      <c r="O8" s="51" t="str">
        <f>IF(AND('Mapa final'!$Y$27="Muy Alta",'Mapa final'!$AA$27="Leve"),CONCATENATE("R3C",'Mapa final'!$O$27),"")</f>
        <v/>
      </c>
      <c r="P8" s="49" t="str">
        <f>IF(AND('Mapa final'!$Y$22="Muy Alta",'Mapa final'!$AA$22="Menor"),CONCATENATE("R3C",'Mapa final'!$O$22),"")</f>
        <v/>
      </c>
      <c r="Q8" s="50" t="str">
        <f>IF(AND('Mapa final'!$Y$23="Muy Alta",'Mapa final'!$AA$23="Menor"),CONCATENATE("R3C",'Mapa final'!$O$23),"")</f>
        <v/>
      </c>
      <c r="R8" s="50" t="str">
        <f>IF(AND('Mapa final'!$Y$24="Muy Alta",'Mapa final'!$AA$24="Menor"),CONCATENATE("R3C",'Mapa final'!$O$24),"")</f>
        <v/>
      </c>
      <c r="S8" s="50" t="str">
        <f>IF(AND('Mapa final'!$Y$25="Muy Alta",'Mapa final'!$AA$25="Menor"),CONCATENATE("R3C",'Mapa final'!$O$25),"")</f>
        <v/>
      </c>
      <c r="T8" s="50" t="str">
        <f>IF(AND('Mapa final'!$Y$26="Muy Alta",'Mapa final'!$AA$26="Menor"),CONCATENATE("R3C",'Mapa final'!$O$26),"")</f>
        <v/>
      </c>
      <c r="U8" s="51" t="str">
        <f>IF(AND('Mapa final'!$Y$27="Muy Alta",'Mapa final'!$AA$27="Menor"),CONCATENATE("R3C",'Mapa final'!$O$27),"")</f>
        <v/>
      </c>
      <c r="V8" s="49" t="str">
        <f>IF(AND('Mapa final'!$Y$22="Muy Alta",'Mapa final'!$AA$22="Moderado"),CONCATENATE("R3C",'Mapa final'!$O$22),"")</f>
        <v/>
      </c>
      <c r="W8" s="50" t="str">
        <f>IF(AND('Mapa final'!$Y$23="Muy Alta",'Mapa final'!$AA$23="Moderado"),CONCATENATE("R3C",'Mapa final'!$O$23),"")</f>
        <v/>
      </c>
      <c r="X8" s="50" t="str">
        <f>IF(AND('Mapa final'!$Y$24="Muy Alta",'Mapa final'!$AA$24="Moderado"),CONCATENATE("R3C",'Mapa final'!$O$24),"")</f>
        <v/>
      </c>
      <c r="Y8" s="50" t="str">
        <f>IF(AND('Mapa final'!$Y$25="Muy Alta",'Mapa final'!$AA$25="Moderado"),CONCATENATE("R3C",'Mapa final'!$O$25),"")</f>
        <v/>
      </c>
      <c r="Z8" s="50" t="str">
        <f>IF(AND('Mapa final'!$Y$26="Muy Alta",'Mapa final'!$AA$26="Moderado"),CONCATENATE("R3C",'Mapa final'!$O$26),"")</f>
        <v/>
      </c>
      <c r="AA8" s="51" t="str">
        <f>IF(AND('Mapa final'!$Y$27="Muy Alta",'Mapa final'!$AA$27="Moderado"),CONCATENATE("R3C",'Mapa final'!$O$27),"")</f>
        <v/>
      </c>
      <c r="AB8" s="49" t="str">
        <f>IF(AND('Mapa final'!$Y$22="Muy Alta",'Mapa final'!$AA$22="Mayor"),CONCATENATE("R3C",'Mapa final'!$O$22),"")</f>
        <v/>
      </c>
      <c r="AC8" s="50" t="str">
        <f>IF(AND('Mapa final'!$Y$23="Muy Alta",'Mapa final'!$AA$23="Mayor"),CONCATENATE("R3C",'Mapa final'!$O$23),"")</f>
        <v/>
      </c>
      <c r="AD8" s="50" t="str">
        <f>IF(AND('Mapa final'!$Y$24="Muy Alta",'Mapa final'!$AA$24="Mayor"),CONCATENATE("R3C",'Mapa final'!$O$24),"")</f>
        <v/>
      </c>
      <c r="AE8" s="50" t="str">
        <f>IF(AND('Mapa final'!$Y$25="Muy Alta",'Mapa final'!$AA$25="Mayor"),CONCATENATE("R3C",'Mapa final'!$O$25),"")</f>
        <v/>
      </c>
      <c r="AF8" s="50" t="str">
        <f>IF(AND('Mapa final'!$Y$26="Muy Alta",'Mapa final'!$AA$26="Mayor"),CONCATENATE("R3C",'Mapa final'!$O$26),"")</f>
        <v/>
      </c>
      <c r="AG8" s="51" t="str">
        <f>IF(AND('Mapa final'!$Y$27="Muy Alta",'Mapa final'!$AA$27="Mayor"),CONCATENATE("R3C",'Mapa final'!$O$27),"")</f>
        <v/>
      </c>
      <c r="AH8" s="52" t="str">
        <f>IF(AND('Mapa final'!$Y$22="Muy Alta",'Mapa final'!$AA$22="Catastrófico"),CONCATENATE("R3C",'Mapa final'!$O$22),"")</f>
        <v/>
      </c>
      <c r="AI8" s="53" t="str">
        <f>IF(AND('Mapa final'!$Y$23="Muy Alta",'Mapa final'!$AA$23="Catastrófico"),CONCATENATE("R3C",'Mapa final'!$O$23),"")</f>
        <v/>
      </c>
      <c r="AJ8" s="53" t="str">
        <f>IF(AND('Mapa final'!$Y$24="Muy Alta",'Mapa final'!$AA$24="Catastrófico"),CONCATENATE("R3C",'Mapa final'!$O$24),"")</f>
        <v/>
      </c>
      <c r="AK8" s="53" t="str">
        <f>IF(AND('Mapa final'!$Y$25="Muy Alta",'Mapa final'!$AA$25="Catastrófico"),CONCATENATE("R3C",'Mapa final'!$O$25),"")</f>
        <v/>
      </c>
      <c r="AL8" s="53" t="str">
        <f>IF(AND('Mapa final'!$Y$26="Muy Alta",'Mapa final'!$AA$26="Catastrófico"),CONCATENATE("R3C",'Mapa final'!$O$26),"")</f>
        <v/>
      </c>
      <c r="AM8" s="54" t="str">
        <f>IF(AND('Mapa final'!$Y$27="Muy Alta",'Mapa final'!$AA$27="Catastrófico"),CONCATENATE("R3C",'Mapa final'!$O$27),"")</f>
        <v/>
      </c>
      <c r="AN8" s="80"/>
      <c r="AO8" s="376"/>
      <c r="AP8" s="377"/>
      <c r="AQ8" s="377"/>
      <c r="AR8" s="377"/>
      <c r="AS8" s="377"/>
      <c r="AT8" s="378"/>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91" ht="15" customHeight="1" x14ac:dyDescent="0.3">
      <c r="A9" s="80"/>
      <c r="B9" s="271"/>
      <c r="C9" s="271"/>
      <c r="D9" s="272"/>
      <c r="E9" s="370"/>
      <c r="F9" s="369"/>
      <c r="G9" s="369"/>
      <c r="H9" s="369"/>
      <c r="I9" s="385"/>
      <c r="J9" s="49" t="str">
        <f>IF(AND('Mapa final'!$Y$28="Muy Alta",'Mapa final'!$AA$28="Leve"),CONCATENATE("R4C",'Mapa final'!$O$28),"")</f>
        <v/>
      </c>
      <c r="K9" s="50" t="str">
        <f>IF(AND('Mapa final'!$Y$29="Muy Alta",'Mapa final'!$AA$29="Leve"),CONCATENATE("R4C",'Mapa final'!$O$29),"")</f>
        <v/>
      </c>
      <c r="L9" s="50" t="str">
        <f>IF(AND('Mapa final'!$Y$30="Muy Alta",'Mapa final'!$AA$30="Leve"),CONCATENATE("R4C",'Mapa final'!$O$30),"")</f>
        <v/>
      </c>
      <c r="M9" s="50" t="str">
        <f>IF(AND('Mapa final'!$Y$31="Muy Alta",'Mapa final'!$AA$31="Leve"),CONCATENATE("R4C",'Mapa final'!$O$31),"")</f>
        <v/>
      </c>
      <c r="N9" s="50" t="str">
        <f>IF(AND('Mapa final'!$Y$32="Muy Alta",'Mapa final'!$AA$32="Leve"),CONCATENATE("R4C",'Mapa final'!$O$32),"")</f>
        <v/>
      </c>
      <c r="O9" s="51" t="str">
        <f>IF(AND('Mapa final'!$Y$33="Muy Alta",'Mapa final'!$AA$33="Leve"),CONCATENATE("R4C",'Mapa final'!$O$33),"")</f>
        <v/>
      </c>
      <c r="P9" s="49" t="str">
        <f>IF(AND('Mapa final'!$Y$28="Muy Alta",'Mapa final'!$AA$28="Menor"),CONCATENATE("R4C",'Mapa final'!$O$28),"")</f>
        <v/>
      </c>
      <c r="Q9" s="50" t="str">
        <f>IF(AND('Mapa final'!$Y$29="Muy Alta",'Mapa final'!$AA$29="Menor"),CONCATENATE("R4C",'Mapa final'!$O$29),"")</f>
        <v/>
      </c>
      <c r="R9" s="50" t="str">
        <f>IF(AND('Mapa final'!$Y$30="Muy Alta",'Mapa final'!$AA$30="Menor"),CONCATENATE("R4C",'Mapa final'!$O$30),"")</f>
        <v/>
      </c>
      <c r="S9" s="50" t="str">
        <f>IF(AND('Mapa final'!$Y$31="Muy Alta",'Mapa final'!$AA$31="Menor"),CONCATENATE("R4C",'Mapa final'!$O$31),"")</f>
        <v/>
      </c>
      <c r="T9" s="50" t="str">
        <f>IF(AND('Mapa final'!$Y$32="Muy Alta",'Mapa final'!$AA$32="Menor"),CONCATENATE("R4C",'Mapa final'!$O$32),"")</f>
        <v/>
      </c>
      <c r="U9" s="51" t="str">
        <f>IF(AND('Mapa final'!$Y$33="Muy Alta",'Mapa final'!$AA$33="Menor"),CONCATENATE("R4C",'Mapa final'!$O$33),"")</f>
        <v/>
      </c>
      <c r="V9" s="49" t="str">
        <f>IF(AND('Mapa final'!$Y$28="Muy Alta",'Mapa final'!$AA$28="Moderado"),CONCATENATE("R4C",'Mapa final'!$O$28),"")</f>
        <v/>
      </c>
      <c r="W9" s="50" t="str">
        <f>IF(AND('Mapa final'!$Y$29="Muy Alta",'Mapa final'!$AA$29="Moderado"),CONCATENATE("R4C",'Mapa final'!$O$29),"")</f>
        <v/>
      </c>
      <c r="X9" s="50" t="str">
        <f>IF(AND('Mapa final'!$Y$30="Muy Alta",'Mapa final'!$AA$30="Moderado"),CONCATENATE("R4C",'Mapa final'!$O$30),"")</f>
        <v/>
      </c>
      <c r="Y9" s="50" t="str">
        <f>IF(AND('Mapa final'!$Y$31="Muy Alta",'Mapa final'!$AA$31="Moderado"),CONCATENATE("R4C",'Mapa final'!$O$31),"")</f>
        <v/>
      </c>
      <c r="Z9" s="50" t="str">
        <f>IF(AND('Mapa final'!$Y$32="Muy Alta",'Mapa final'!$AA$32="Moderado"),CONCATENATE("R4C",'Mapa final'!$O$32),"")</f>
        <v/>
      </c>
      <c r="AA9" s="51" t="str">
        <f>IF(AND('Mapa final'!$Y$33="Muy Alta",'Mapa final'!$AA$33="Moderado"),CONCATENATE("R4C",'Mapa final'!$O$33),"")</f>
        <v/>
      </c>
      <c r="AB9" s="49" t="str">
        <f>IF(AND('Mapa final'!$Y$28="Muy Alta",'Mapa final'!$AA$28="Mayor"),CONCATENATE("R4C",'Mapa final'!$O$28),"")</f>
        <v/>
      </c>
      <c r="AC9" s="50" t="str">
        <f>IF(AND('Mapa final'!$Y$29="Muy Alta",'Mapa final'!$AA$29="Mayor"),CONCATENATE("R4C",'Mapa final'!$O$29),"")</f>
        <v/>
      </c>
      <c r="AD9" s="50" t="str">
        <f>IF(AND('Mapa final'!$Y$30="Muy Alta",'Mapa final'!$AA$30="Mayor"),CONCATENATE("R4C",'Mapa final'!$O$30),"")</f>
        <v/>
      </c>
      <c r="AE9" s="50" t="str">
        <f>IF(AND('Mapa final'!$Y$31="Muy Alta",'Mapa final'!$AA$31="Mayor"),CONCATENATE("R4C",'Mapa final'!$O$31),"")</f>
        <v/>
      </c>
      <c r="AF9" s="50" t="str">
        <f>IF(AND('Mapa final'!$Y$32="Muy Alta",'Mapa final'!$AA$32="Mayor"),CONCATENATE("R4C",'Mapa final'!$O$32),"")</f>
        <v/>
      </c>
      <c r="AG9" s="51" t="str">
        <f>IF(AND('Mapa final'!$Y$33="Muy Alta",'Mapa final'!$AA$33="Mayor"),CONCATENATE("R4C",'Mapa final'!$O$33),"")</f>
        <v/>
      </c>
      <c r="AH9" s="52" t="str">
        <f>IF(AND('Mapa final'!$Y$28="Muy Alta",'Mapa final'!$AA$28="Catastrófico"),CONCATENATE("R4C",'Mapa final'!$O$28),"")</f>
        <v/>
      </c>
      <c r="AI9" s="53" t="str">
        <f>IF(AND('Mapa final'!$Y$29="Muy Alta",'Mapa final'!$AA$29="Catastrófico"),CONCATENATE("R4C",'Mapa final'!$O$29),"")</f>
        <v/>
      </c>
      <c r="AJ9" s="53" t="str">
        <f>IF(AND('Mapa final'!$Y$30="Muy Alta",'Mapa final'!$AA$30="Catastrófico"),CONCATENATE("R4C",'Mapa final'!$O$30),"")</f>
        <v/>
      </c>
      <c r="AK9" s="53" t="str">
        <f>IF(AND('Mapa final'!$Y$31="Muy Alta",'Mapa final'!$AA$31="Catastrófico"),CONCATENATE("R4C",'Mapa final'!$O$31),"")</f>
        <v/>
      </c>
      <c r="AL9" s="53" t="str">
        <f>IF(AND('Mapa final'!$Y$32="Muy Alta",'Mapa final'!$AA$32="Catastrófico"),CONCATENATE("R4C",'Mapa final'!$O$32),"")</f>
        <v/>
      </c>
      <c r="AM9" s="54" t="str">
        <f>IF(AND('Mapa final'!$Y$33="Muy Alta",'Mapa final'!$AA$33="Catastrófico"),CONCATENATE("R4C",'Mapa final'!$O$33),"")</f>
        <v/>
      </c>
      <c r="AN9" s="80"/>
      <c r="AO9" s="376"/>
      <c r="AP9" s="377"/>
      <c r="AQ9" s="377"/>
      <c r="AR9" s="377"/>
      <c r="AS9" s="377"/>
      <c r="AT9" s="378"/>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91" ht="15" customHeight="1" x14ac:dyDescent="0.3">
      <c r="A10" s="80"/>
      <c r="B10" s="271"/>
      <c r="C10" s="271"/>
      <c r="D10" s="272"/>
      <c r="E10" s="370"/>
      <c r="F10" s="369"/>
      <c r="G10" s="369"/>
      <c r="H10" s="369"/>
      <c r="I10" s="385"/>
      <c r="J10" s="49" t="str">
        <f>IF(AND('Mapa final'!$Y$34="Muy Alta",'Mapa final'!$AA$34="Leve"),CONCATENATE("R5C",'Mapa final'!$O$34),"")</f>
        <v/>
      </c>
      <c r="K10" s="50" t="str">
        <f>IF(AND('Mapa final'!$Y$35="Muy Alta",'Mapa final'!$AA$35="Leve"),CONCATENATE("R5C",'Mapa final'!$O$35),"")</f>
        <v/>
      </c>
      <c r="L10" s="50" t="str">
        <f>IF(AND('Mapa final'!$Y$36="Muy Alta",'Mapa final'!$AA$36="Leve"),CONCATENATE("R5C",'Mapa final'!$O$36),"")</f>
        <v/>
      </c>
      <c r="M10" s="50" t="str">
        <f>IF(AND('Mapa final'!$Y$37="Muy Alta",'Mapa final'!$AA$37="Leve"),CONCATENATE("R5C",'Mapa final'!$O$37),"")</f>
        <v/>
      </c>
      <c r="N10" s="50" t="str">
        <f>IF(AND('Mapa final'!$Y$38="Muy Alta",'Mapa final'!$AA$38="Leve"),CONCATENATE("R5C",'Mapa final'!$O$38),"")</f>
        <v/>
      </c>
      <c r="O10" s="51" t="str">
        <f>IF(AND('Mapa final'!$Y$39="Muy Alta",'Mapa final'!$AA$39="Leve"),CONCATENATE("R5C",'Mapa final'!$O$39),"")</f>
        <v/>
      </c>
      <c r="P10" s="49" t="str">
        <f>IF(AND('Mapa final'!$Y$34="Muy Alta",'Mapa final'!$AA$34="Menor"),CONCATENATE("R5C",'Mapa final'!$O$34),"")</f>
        <v/>
      </c>
      <c r="Q10" s="50" t="str">
        <f>IF(AND('Mapa final'!$Y$35="Muy Alta",'Mapa final'!$AA$35="Menor"),CONCATENATE("R5C",'Mapa final'!$O$35),"")</f>
        <v/>
      </c>
      <c r="R10" s="50" t="str">
        <f>IF(AND('Mapa final'!$Y$36="Muy Alta",'Mapa final'!$AA$36="Menor"),CONCATENATE("R5C",'Mapa final'!$O$36),"")</f>
        <v/>
      </c>
      <c r="S10" s="50" t="str">
        <f>IF(AND('Mapa final'!$Y$37="Muy Alta",'Mapa final'!$AA$37="Menor"),CONCATENATE("R5C",'Mapa final'!$O$37),"")</f>
        <v/>
      </c>
      <c r="T10" s="50" t="str">
        <f>IF(AND('Mapa final'!$Y$38="Muy Alta",'Mapa final'!$AA$38="Menor"),CONCATENATE("R5C",'Mapa final'!$O$38),"")</f>
        <v/>
      </c>
      <c r="U10" s="51" t="str">
        <f>IF(AND('Mapa final'!$Y$39="Muy Alta",'Mapa final'!$AA$39="Menor"),CONCATENATE("R5C",'Mapa final'!$O$39),"")</f>
        <v/>
      </c>
      <c r="V10" s="49" t="str">
        <f>IF(AND('Mapa final'!$Y$34="Muy Alta",'Mapa final'!$AA$34="Moderado"),CONCATENATE("R5C",'Mapa final'!$O$34),"")</f>
        <v/>
      </c>
      <c r="W10" s="50" t="str">
        <f>IF(AND('Mapa final'!$Y$35="Muy Alta",'Mapa final'!$AA$35="Moderado"),CONCATENATE("R5C",'Mapa final'!$O$35),"")</f>
        <v/>
      </c>
      <c r="X10" s="50" t="str">
        <f>IF(AND('Mapa final'!$Y$36="Muy Alta",'Mapa final'!$AA$36="Moderado"),CONCATENATE("R5C",'Mapa final'!$O$36),"")</f>
        <v/>
      </c>
      <c r="Y10" s="50" t="str">
        <f>IF(AND('Mapa final'!$Y$37="Muy Alta",'Mapa final'!$AA$37="Moderado"),CONCATENATE("R5C",'Mapa final'!$O$37),"")</f>
        <v/>
      </c>
      <c r="Z10" s="50" t="str">
        <f>IF(AND('Mapa final'!$Y$38="Muy Alta",'Mapa final'!$AA$38="Moderado"),CONCATENATE("R5C",'Mapa final'!$O$38),"")</f>
        <v/>
      </c>
      <c r="AA10" s="51" t="str">
        <f>IF(AND('Mapa final'!$Y$39="Muy Alta",'Mapa final'!$AA$39="Moderado"),CONCATENATE("R5C",'Mapa final'!$O$39),"")</f>
        <v/>
      </c>
      <c r="AB10" s="49" t="str">
        <f>IF(AND('Mapa final'!$Y$34="Muy Alta",'Mapa final'!$AA$34="Mayor"),CONCATENATE("R5C",'Mapa final'!$O$34),"")</f>
        <v/>
      </c>
      <c r="AC10" s="50" t="str">
        <f>IF(AND('Mapa final'!$Y$35="Muy Alta",'Mapa final'!$AA$35="Mayor"),CONCATENATE("R5C",'Mapa final'!$O$35),"")</f>
        <v/>
      </c>
      <c r="AD10" s="50" t="str">
        <f>IF(AND('Mapa final'!$Y$36="Muy Alta",'Mapa final'!$AA$36="Mayor"),CONCATENATE("R5C",'Mapa final'!$O$36),"")</f>
        <v/>
      </c>
      <c r="AE10" s="50" t="str">
        <f>IF(AND('Mapa final'!$Y$37="Muy Alta",'Mapa final'!$AA$37="Mayor"),CONCATENATE("R5C",'Mapa final'!$O$37),"")</f>
        <v/>
      </c>
      <c r="AF10" s="50" t="str">
        <f>IF(AND('Mapa final'!$Y$38="Muy Alta",'Mapa final'!$AA$38="Mayor"),CONCATENATE("R5C",'Mapa final'!$O$38),"")</f>
        <v/>
      </c>
      <c r="AG10" s="51" t="str">
        <f>IF(AND('Mapa final'!$Y$39="Muy Alta",'Mapa final'!$AA$39="Mayor"),CONCATENATE("R5C",'Mapa final'!$O$39),"")</f>
        <v/>
      </c>
      <c r="AH10" s="52" t="str">
        <f>IF(AND('Mapa final'!$Y$34="Muy Alta",'Mapa final'!$AA$34="Catastrófico"),CONCATENATE("R5C",'Mapa final'!$O$34),"")</f>
        <v/>
      </c>
      <c r="AI10" s="53" t="str">
        <f>IF(AND('Mapa final'!$Y$35="Muy Alta",'Mapa final'!$AA$35="Catastrófico"),CONCATENATE("R5C",'Mapa final'!$O$35),"")</f>
        <v/>
      </c>
      <c r="AJ10" s="53" t="str">
        <f>IF(AND('Mapa final'!$Y$36="Muy Alta",'Mapa final'!$AA$36="Catastrófico"),CONCATENATE("R5C",'Mapa final'!$O$36),"")</f>
        <v/>
      </c>
      <c r="AK10" s="53" t="str">
        <f>IF(AND('Mapa final'!$Y$37="Muy Alta",'Mapa final'!$AA$37="Catastrófico"),CONCATENATE("R5C",'Mapa final'!$O$37),"")</f>
        <v/>
      </c>
      <c r="AL10" s="53" t="str">
        <f>IF(AND('Mapa final'!$Y$38="Muy Alta",'Mapa final'!$AA$38="Catastrófico"),CONCATENATE("R5C",'Mapa final'!$O$38),"")</f>
        <v/>
      </c>
      <c r="AM10" s="54" t="str">
        <f>IF(AND('Mapa final'!$Y$39="Muy Alta",'Mapa final'!$AA$39="Catastrófico"),CONCATENATE("R5C",'Mapa final'!$O$39),"")</f>
        <v/>
      </c>
      <c r="AN10" s="80"/>
      <c r="AO10" s="376"/>
      <c r="AP10" s="377"/>
      <c r="AQ10" s="377"/>
      <c r="AR10" s="377"/>
      <c r="AS10" s="377"/>
      <c r="AT10" s="378"/>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91" ht="15" customHeight="1" x14ac:dyDescent="0.3">
      <c r="A11" s="80"/>
      <c r="B11" s="271"/>
      <c r="C11" s="271"/>
      <c r="D11" s="272"/>
      <c r="E11" s="370"/>
      <c r="F11" s="369"/>
      <c r="G11" s="369"/>
      <c r="H11" s="369"/>
      <c r="I11" s="385"/>
      <c r="J11" s="49" t="str">
        <f>IF(AND('Mapa final'!$Y$40="Muy Alta",'Mapa final'!$AA$40="Leve"),CONCATENATE("R6C",'Mapa final'!$O$40),"")</f>
        <v/>
      </c>
      <c r="K11" s="50" t="str">
        <f>IF(AND('Mapa final'!$Y$41="Muy Alta",'Mapa final'!$AA$41="Leve"),CONCATENATE("R6C",'Mapa final'!$O$41),"")</f>
        <v/>
      </c>
      <c r="L11" s="50" t="str">
        <f>IF(AND('Mapa final'!$Y$42="Muy Alta",'Mapa final'!$AA$42="Leve"),CONCATENATE("R6C",'Mapa final'!$O$42),"")</f>
        <v/>
      </c>
      <c r="M11" s="50" t="str">
        <f>IF(AND('Mapa final'!$Y$43="Muy Alta",'Mapa final'!$AA$43="Leve"),CONCATENATE("R6C",'Mapa final'!$O$43),"")</f>
        <v/>
      </c>
      <c r="N11" s="50" t="str">
        <f>IF(AND('Mapa final'!$Y$44="Muy Alta",'Mapa final'!$AA$44="Leve"),CONCATENATE("R6C",'Mapa final'!$O$44),"")</f>
        <v/>
      </c>
      <c r="O11" s="51" t="str">
        <f>IF(AND('Mapa final'!$Y$45="Muy Alta",'Mapa final'!$AA$45="Leve"),CONCATENATE("R6C",'Mapa final'!$O$45),"")</f>
        <v/>
      </c>
      <c r="P11" s="49" t="str">
        <f>IF(AND('Mapa final'!$Y$40="Muy Alta",'Mapa final'!$AA$40="Menor"),CONCATENATE("R6C",'Mapa final'!$O$40),"")</f>
        <v/>
      </c>
      <c r="Q11" s="50" t="str">
        <f>IF(AND('Mapa final'!$Y$41="Muy Alta",'Mapa final'!$AA$41="Menor"),CONCATENATE("R6C",'Mapa final'!$O$41),"")</f>
        <v/>
      </c>
      <c r="R11" s="50" t="str">
        <f>IF(AND('Mapa final'!$Y$42="Muy Alta",'Mapa final'!$AA$42="Menor"),CONCATENATE("R6C",'Mapa final'!$O$42),"")</f>
        <v/>
      </c>
      <c r="S11" s="50" t="str">
        <f>IF(AND('Mapa final'!$Y$43="Muy Alta",'Mapa final'!$AA$43="Menor"),CONCATENATE("R6C",'Mapa final'!$O$43),"")</f>
        <v/>
      </c>
      <c r="T11" s="50" t="str">
        <f>IF(AND('Mapa final'!$Y$44="Muy Alta",'Mapa final'!$AA$44="Menor"),CONCATENATE("R6C",'Mapa final'!$O$44),"")</f>
        <v/>
      </c>
      <c r="U11" s="51" t="str">
        <f>IF(AND('Mapa final'!$Y$45="Muy Alta",'Mapa final'!$AA$45="Menor"),CONCATENATE("R6C",'Mapa final'!$O$45),"")</f>
        <v/>
      </c>
      <c r="V11" s="49" t="str">
        <f>IF(AND('Mapa final'!$Y$40="Muy Alta",'Mapa final'!$AA$40="Moderado"),CONCATENATE("R6C",'Mapa final'!$O$40),"")</f>
        <v/>
      </c>
      <c r="W11" s="50" t="str">
        <f>IF(AND('Mapa final'!$Y$41="Muy Alta",'Mapa final'!$AA$41="Moderado"),CONCATENATE("R6C",'Mapa final'!$O$41),"")</f>
        <v/>
      </c>
      <c r="X11" s="50" t="str">
        <f>IF(AND('Mapa final'!$Y$42="Muy Alta",'Mapa final'!$AA$42="Moderado"),CONCATENATE("R6C",'Mapa final'!$O$42),"")</f>
        <v/>
      </c>
      <c r="Y11" s="50" t="str">
        <f>IF(AND('Mapa final'!$Y$43="Muy Alta",'Mapa final'!$AA$43="Moderado"),CONCATENATE("R6C",'Mapa final'!$O$43),"")</f>
        <v/>
      </c>
      <c r="Z11" s="50" t="str">
        <f>IF(AND('Mapa final'!$Y$44="Muy Alta",'Mapa final'!$AA$44="Moderado"),CONCATENATE("R6C",'Mapa final'!$O$44),"")</f>
        <v/>
      </c>
      <c r="AA11" s="51" t="str">
        <f>IF(AND('Mapa final'!$Y$45="Muy Alta",'Mapa final'!$AA$45="Moderado"),CONCATENATE("R6C",'Mapa final'!$O$45),"")</f>
        <v/>
      </c>
      <c r="AB11" s="49" t="str">
        <f>IF(AND('Mapa final'!$Y$40="Muy Alta",'Mapa final'!$AA$40="Mayor"),CONCATENATE("R6C",'Mapa final'!$O$40),"")</f>
        <v/>
      </c>
      <c r="AC11" s="50" t="str">
        <f>IF(AND('Mapa final'!$Y$41="Muy Alta",'Mapa final'!$AA$41="Mayor"),CONCATENATE("R6C",'Mapa final'!$O$41),"")</f>
        <v/>
      </c>
      <c r="AD11" s="50" t="str">
        <f>IF(AND('Mapa final'!$Y$42="Muy Alta",'Mapa final'!$AA$42="Mayor"),CONCATENATE("R6C",'Mapa final'!$O$42),"")</f>
        <v/>
      </c>
      <c r="AE11" s="50" t="str">
        <f>IF(AND('Mapa final'!$Y$43="Muy Alta",'Mapa final'!$AA$43="Mayor"),CONCATENATE("R6C",'Mapa final'!$O$43),"")</f>
        <v/>
      </c>
      <c r="AF11" s="50" t="str">
        <f>IF(AND('Mapa final'!$Y$44="Muy Alta",'Mapa final'!$AA$44="Mayor"),CONCATENATE("R6C",'Mapa final'!$O$44),"")</f>
        <v/>
      </c>
      <c r="AG11" s="51" t="str">
        <f>IF(AND('Mapa final'!$Y$45="Muy Alta",'Mapa final'!$AA$45="Mayor"),CONCATENATE("R6C",'Mapa final'!$O$45),"")</f>
        <v/>
      </c>
      <c r="AH11" s="52" t="str">
        <f>IF(AND('Mapa final'!$Y$40="Muy Alta",'Mapa final'!$AA$40="Catastrófico"),CONCATENATE("R6C",'Mapa final'!$O$40),"")</f>
        <v/>
      </c>
      <c r="AI11" s="53" t="str">
        <f>IF(AND('Mapa final'!$Y$41="Muy Alta",'Mapa final'!$AA$41="Catastrófico"),CONCATENATE("R6C",'Mapa final'!$O$41),"")</f>
        <v/>
      </c>
      <c r="AJ11" s="53" t="str">
        <f>IF(AND('Mapa final'!$Y$42="Muy Alta",'Mapa final'!$AA$42="Catastrófico"),CONCATENATE("R6C",'Mapa final'!$O$42),"")</f>
        <v/>
      </c>
      <c r="AK11" s="53" t="str">
        <f>IF(AND('Mapa final'!$Y$43="Muy Alta",'Mapa final'!$AA$43="Catastrófico"),CONCATENATE("R6C",'Mapa final'!$O$43),"")</f>
        <v/>
      </c>
      <c r="AL11" s="53" t="str">
        <f>IF(AND('Mapa final'!$Y$44="Muy Alta",'Mapa final'!$AA$44="Catastrófico"),CONCATENATE("R6C",'Mapa final'!$O$44),"")</f>
        <v/>
      </c>
      <c r="AM11" s="54" t="str">
        <f>IF(AND('Mapa final'!$Y$45="Muy Alta",'Mapa final'!$AA$45="Catastrófico"),CONCATENATE("R6C",'Mapa final'!$O$45),"")</f>
        <v/>
      </c>
      <c r="AN11" s="80"/>
      <c r="AO11" s="376"/>
      <c r="AP11" s="377"/>
      <c r="AQ11" s="377"/>
      <c r="AR11" s="377"/>
      <c r="AS11" s="377"/>
      <c r="AT11" s="378"/>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row>
    <row r="12" spans="1:91" ht="15" customHeight="1" x14ac:dyDescent="0.3">
      <c r="A12" s="80"/>
      <c r="B12" s="271"/>
      <c r="C12" s="271"/>
      <c r="D12" s="272"/>
      <c r="E12" s="370"/>
      <c r="F12" s="369"/>
      <c r="G12" s="369"/>
      <c r="H12" s="369"/>
      <c r="I12" s="385"/>
      <c r="J12" s="49" t="str">
        <f>IF(AND('Mapa final'!$Y$46="Muy Alta",'Mapa final'!$AA$46="Leve"),CONCATENATE("R7C",'Mapa final'!$O$46),"")</f>
        <v/>
      </c>
      <c r="K12" s="50" t="str">
        <f>IF(AND('Mapa final'!$Y$47="Muy Alta",'Mapa final'!$AA$47="Leve"),CONCATENATE("R7C",'Mapa final'!$O$47),"")</f>
        <v/>
      </c>
      <c r="L12" s="50" t="str">
        <f>IF(AND('Mapa final'!$Y$48="Muy Alta",'Mapa final'!$AA$48="Leve"),CONCATENATE("R7C",'Mapa final'!$O$48),"")</f>
        <v/>
      </c>
      <c r="M12" s="50" t="str">
        <f>IF(AND('Mapa final'!$Y$49="Muy Alta",'Mapa final'!$AA$49="Leve"),CONCATENATE("R7C",'Mapa final'!$O$49),"")</f>
        <v/>
      </c>
      <c r="N12" s="50" t="str">
        <f>IF(AND('Mapa final'!$Y$50="Muy Alta",'Mapa final'!$AA$50="Leve"),CONCATENATE("R7C",'Mapa final'!$O$50),"")</f>
        <v/>
      </c>
      <c r="O12" s="51" t="str">
        <f>IF(AND('Mapa final'!$Y$51="Muy Alta",'Mapa final'!$AA$51="Leve"),CONCATENATE("R7C",'Mapa final'!$O$51),"")</f>
        <v/>
      </c>
      <c r="P12" s="49" t="str">
        <f>IF(AND('Mapa final'!$Y$46="Muy Alta",'Mapa final'!$AA$46="Menor"),CONCATENATE("R7C",'Mapa final'!$O$46),"")</f>
        <v/>
      </c>
      <c r="Q12" s="50" t="str">
        <f>IF(AND('Mapa final'!$Y$47="Muy Alta",'Mapa final'!$AA$47="Menor"),CONCATENATE("R7C",'Mapa final'!$O$47),"")</f>
        <v/>
      </c>
      <c r="R12" s="50" t="str">
        <f>IF(AND('Mapa final'!$Y$48="Muy Alta",'Mapa final'!$AA$48="Menor"),CONCATENATE("R7C",'Mapa final'!$O$48),"")</f>
        <v/>
      </c>
      <c r="S12" s="50" t="str">
        <f>IF(AND('Mapa final'!$Y$49="Muy Alta",'Mapa final'!$AA$49="Menor"),CONCATENATE("R7C",'Mapa final'!$O$49),"")</f>
        <v/>
      </c>
      <c r="T12" s="50" t="str">
        <f>IF(AND('Mapa final'!$Y$50="Muy Alta",'Mapa final'!$AA$50="Menor"),CONCATENATE("R7C",'Mapa final'!$O$50),"")</f>
        <v/>
      </c>
      <c r="U12" s="51" t="str">
        <f>IF(AND('Mapa final'!$Y$51="Muy Alta",'Mapa final'!$AA$51="Menor"),CONCATENATE("R7C",'Mapa final'!$O$51),"")</f>
        <v/>
      </c>
      <c r="V12" s="49" t="str">
        <f>IF(AND('Mapa final'!$Y$46="Muy Alta",'Mapa final'!$AA$46="Moderado"),CONCATENATE("R7C",'Mapa final'!$O$46),"")</f>
        <v/>
      </c>
      <c r="W12" s="50" t="str">
        <f>IF(AND('Mapa final'!$Y$47="Muy Alta",'Mapa final'!$AA$47="Moderado"),CONCATENATE("R7C",'Mapa final'!$O$47),"")</f>
        <v/>
      </c>
      <c r="X12" s="50" t="str">
        <f>IF(AND('Mapa final'!$Y$48="Muy Alta",'Mapa final'!$AA$48="Moderado"),CONCATENATE("R7C",'Mapa final'!$O$48),"")</f>
        <v/>
      </c>
      <c r="Y12" s="50" t="str">
        <f>IF(AND('Mapa final'!$Y$49="Muy Alta",'Mapa final'!$AA$49="Moderado"),CONCATENATE("R7C",'Mapa final'!$O$49),"")</f>
        <v/>
      </c>
      <c r="Z12" s="50" t="str">
        <f>IF(AND('Mapa final'!$Y$50="Muy Alta",'Mapa final'!$AA$50="Moderado"),CONCATENATE("R7C",'Mapa final'!$O$50),"")</f>
        <v/>
      </c>
      <c r="AA12" s="51" t="str">
        <f>IF(AND('Mapa final'!$Y$51="Muy Alta",'Mapa final'!$AA$51="Moderado"),CONCATENATE("R7C",'Mapa final'!$O$51),"")</f>
        <v/>
      </c>
      <c r="AB12" s="49" t="str">
        <f>IF(AND('Mapa final'!$Y$46="Muy Alta",'Mapa final'!$AA$46="Mayor"),CONCATENATE("R7C",'Mapa final'!$O$46),"")</f>
        <v/>
      </c>
      <c r="AC12" s="50" t="str">
        <f>IF(AND('Mapa final'!$Y$47="Muy Alta",'Mapa final'!$AA$47="Mayor"),CONCATENATE("R7C",'Mapa final'!$O$47),"")</f>
        <v/>
      </c>
      <c r="AD12" s="50" t="str">
        <f>IF(AND('Mapa final'!$Y$48="Muy Alta",'Mapa final'!$AA$48="Mayor"),CONCATENATE("R7C",'Mapa final'!$O$48),"")</f>
        <v/>
      </c>
      <c r="AE12" s="50" t="str">
        <f>IF(AND('Mapa final'!$Y$49="Muy Alta",'Mapa final'!$AA$49="Mayor"),CONCATENATE("R7C",'Mapa final'!$O$49),"")</f>
        <v/>
      </c>
      <c r="AF12" s="50" t="str">
        <f>IF(AND('Mapa final'!$Y$50="Muy Alta",'Mapa final'!$AA$50="Mayor"),CONCATENATE("R7C",'Mapa final'!$O$50),"")</f>
        <v/>
      </c>
      <c r="AG12" s="51" t="str">
        <f>IF(AND('Mapa final'!$Y$51="Muy Alta",'Mapa final'!$AA$51="Mayor"),CONCATENATE("R7C",'Mapa final'!$O$51),"")</f>
        <v/>
      </c>
      <c r="AH12" s="52" t="str">
        <f>IF(AND('Mapa final'!$Y$46="Muy Alta",'Mapa final'!$AA$46="Catastrófico"),CONCATENATE("R7C",'Mapa final'!$O$46),"")</f>
        <v/>
      </c>
      <c r="AI12" s="53" t="str">
        <f>IF(AND('Mapa final'!$Y$47="Muy Alta",'Mapa final'!$AA$47="Catastrófico"),CONCATENATE("R7C",'Mapa final'!$O$47),"")</f>
        <v/>
      </c>
      <c r="AJ12" s="53" t="str">
        <f>IF(AND('Mapa final'!$Y$48="Muy Alta",'Mapa final'!$AA$48="Catastrófico"),CONCATENATE("R7C",'Mapa final'!$O$48),"")</f>
        <v/>
      </c>
      <c r="AK12" s="53" t="str">
        <f>IF(AND('Mapa final'!$Y$49="Muy Alta",'Mapa final'!$AA$49="Catastrófico"),CONCATENATE("R7C",'Mapa final'!$O$49),"")</f>
        <v/>
      </c>
      <c r="AL12" s="53" t="str">
        <f>IF(AND('Mapa final'!$Y$50="Muy Alta",'Mapa final'!$AA$50="Catastrófico"),CONCATENATE("R7C",'Mapa final'!$O$50),"")</f>
        <v/>
      </c>
      <c r="AM12" s="54" t="str">
        <f>IF(AND('Mapa final'!$Y$51="Muy Alta",'Mapa final'!$AA$51="Catastrófico"),CONCATENATE("R7C",'Mapa final'!$O$51),"")</f>
        <v/>
      </c>
      <c r="AN12" s="80"/>
      <c r="AO12" s="376"/>
      <c r="AP12" s="377"/>
      <c r="AQ12" s="377"/>
      <c r="AR12" s="377"/>
      <c r="AS12" s="377"/>
      <c r="AT12" s="378"/>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row>
    <row r="13" spans="1:91" ht="15" customHeight="1" x14ac:dyDescent="0.3">
      <c r="A13" s="80"/>
      <c r="B13" s="271"/>
      <c r="C13" s="271"/>
      <c r="D13" s="272"/>
      <c r="E13" s="370"/>
      <c r="F13" s="369"/>
      <c r="G13" s="369"/>
      <c r="H13" s="369"/>
      <c r="I13" s="385"/>
      <c r="J13" s="49" t="str">
        <f>IF(AND('Mapa final'!$Y$52="Muy Alta",'Mapa final'!$AA$52="Leve"),CONCATENATE("R8C",'Mapa final'!$O$52),"")</f>
        <v/>
      </c>
      <c r="K13" s="50" t="str">
        <f>IF(AND('Mapa final'!$Y$53="Muy Alta",'Mapa final'!$AA$53="Leve"),CONCATENATE("R8C",'Mapa final'!$O$53),"")</f>
        <v/>
      </c>
      <c r="L13" s="50" t="str">
        <f>IF(AND('Mapa final'!$Y$54="Muy Alta",'Mapa final'!$AA$54="Leve"),CONCATENATE("R8C",'Mapa final'!$O$54),"")</f>
        <v/>
      </c>
      <c r="M13" s="50" t="str">
        <f>IF(AND('Mapa final'!$Y$55="Muy Alta",'Mapa final'!$AA$55="Leve"),CONCATENATE("R8C",'Mapa final'!$O$55),"")</f>
        <v/>
      </c>
      <c r="N13" s="50" t="str">
        <f>IF(AND('Mapa final'!$Y$56="Muy Alta",'Mapa final'!$AA$56="Leve"),CONCATENATE("R8C",'Mapa final'!$O$56),"")</f>
        <v/>
      </c>
      <c r="O13" s="51" t="str">
        <f>IF(AND('Mapa final'!$Y$57="Muy Alta",'Mapa final'!$AA$57="Leve"),CONCATENATE("R8C",'Mapa final'!$O$57),"")</f>
        <v/>
      </c>
      <c r="P13" s="49" t="str">
        <f>IF(AND('Mapa final'!$Y$52="Muy Alta",'Mapa final'!$AA$52="Menor"),CONCATENATE("R8C",'Mapa final'!$O$52),"")</f>
        <v/>
      </c>
      <c r="Q13" s="50" t="str">
        <f>IF(AND('Mapa final'!$Y$53="Muy Alta",'Mapa final'!$AA$53="Menor"),CONCATENATE("R8C",'Mapa final'!$O$53),"")</f>
        <v/>
      </c>
      <c r="R13" s="50" t="str">
        <f>IF(AND('Mapa final'!$Y$54="Muy Alta",'Mapa final'!$AA$54="Menor"),CONCATENATE("R8C",'Mapa final'!$O$54),"")</f>
        <v/>
      </c>
      <c r="S13" s="50" t="str">
        <f>IF(AND('Mapa final'!$Y$55="Muy Alta",'Mapa final'!$AA$55="Menor"),CONCATENATE("R8C",'Mapa final'!$O$55),"")</f>
        <v/>
      </c>
      <c r="T13" s="50" t="str">
        <f>IF(AND('Mapa final'!$Y$56="Muy Alta",'Mapa final'!$AA$56="Menor"),CONCATENATE("R8C",'Mapa final'!$O$56),"")</f>
        <v/>
      </c>
      <c r="U13" s="51" t="str">
        <f>IF(AND('Mapa final'!$Y$57="Muy Alta",'Mapa final'!$AA$57="Menor"),CONCATENATE("R8C",'Mapa final'!$O$57),"")</f>
        <v/>
      </c>
      <c r="V13" s="49" t="str">
        <f>IF(AND('Mapa final'!$Y$52="Muy Alta",'Mapa final'!$AA$52="Moderado"),CONCATENATE("R8C",'Mapa final'!$O$52),"")</f>
        <v/>
      </c>
      <c r="W13" s="50" t="str">
        <f>IF(AND('Mapa final'!$Y$53="Muy Alta",'Mapa final'!$AA$53="Moderado"),CONCATENATE("R8C",'Mapa final'!$O$53),"")</f>
        <v/>
      </c>
      <c r="X13" s="50" t="str">
        <f>IF(AND('Mapa final'!$Y$54="Muy Alta",'Mapa final'!$AA$54="Moderado"),CONCATENATE("R8C",'Mapa final'!$O$54),"")</f>
        <v/>
      </c>
      <c r="Y13" s="50" t="str">
        <f>IF(AND('Mapa final'!$Y$55="Muy Alta",'Mapa final'!$AA$55="Moderado"),CONCATENATE("R8C",'Mapa final'!$O$55),"")</f>
        <v/>
      </c>
      <c r="Z13" s="50" t="str">
        <f>IF(AND('Mapa final'!$Y$56="Muy Alta",'Mapa final'!$AA$56="Moderado"),CONCATENATE("R8C",'Mapa final'!$O$56),"")</f>
        <v/>
      </c>
      <c r="AA13" s="51" t="str">
        <f>IF(AND('Mapa final'!$Y$57="Muy Alta",'Mapa final'!$AA$57="Moderado"),CONCATENATE("R8C",'Mapa final'!$O$57),"")</f>
        <v/>
      </c>
      <c r="AB13" s="49" t="str">
        <f>IF(AND('Mapa final'!$Y$52="Muy Alta",'Mapa final'!$AA$52="Mayor"),CONCATENATE("R8C",'Mapa final'!$O$52),"")</f>
        <v/>
      </c>
      <c r="AC13" s="50" t="str">
        <f>IF(AND('Mapa final'!$Y$53="Muy Alta",'Mapa final'!$AA$53="Mayor"),CONCATENATE("R8C",'Mapa final'!$O$53),"")</f>
        <v/>
      </c>
      <c r="AD13" s="50" t="str">
        <f>IF(AND('Mapa final'!$Y$54="Muy Alta",'Mapa final'!$AA$54="Mayor"),CONCATENATE("R8C",'Mapa final'!$O$54),"")</f>
        <v/>
      </c>
      <c r="AE13" s="50" t="str">
        <f>IF(AND('Mapa final'!$Y$55="Muy Alta",'Mapa final'!$AA$55="Mayor"),CONCATENATE("R8C",'Mapa final'!$O$55),"")</f>
        <v/>
      </c>
      <c r="AF13" s="50" t="str">
        <f>IF(AND('Mapa final'!$Y$56="Muy Alta",'Mapa final'!$AA$56="Mayor"),CONCATENATE("R8C",'Mapa final'!$O$56),"")</f>
        <v/>
      </c>
      <c r="AG13" s="51" t="str">
        <f>IF(AND('Mapa final'!$Y$57="Muy Alta",'Mapa final'!$AA$57="Mayor"),CONCATENATE("R8C",'Mapa final'!$O$57),"")</f>
        <v/>
      </c>
      <c r="AH13" s="52" t="str">
        <f>IF(AND('Mapa final'!$Y$52="Muy Alta",'Mapa final'!$AA$52="Catastrófico"),CONCATENATE("R8C",'Mapa final'!$O$52),"")</f>
        <v/>
      </c>
      <c r="AI13" s="53" t="str">
        <f>IF(AND('Mapa final'!$Y$53="Muy Alta",'Mapa final'!$AA$53="Catastrófico"),CONCATENATE("R8C",'Mapa final'!$O$53),"")</f>
        <v/>
      </c>
      <c r="AJ13" s="53" t="str">
        <f>IF(AND('Mapa final'!$Y$54="Muy Alta",'Mapa final'!$AA$54="Catastrófico"),CONCATENATE("R8C",'Mapa final'!$O$54),"")</f>
        <v/>
      </c>
      <c r="AK13" s="53" t="str">
        <f>IF(AND('Mapa final'!$Y$55="Muy Alta",'Mapa final'!$AA$55="Catastrófico"),CONCATENATE("R8C",'Mapa final'!$O$55),"")</f>
        <v/>
      </c>
      <c r="AL13" s="53" t="str">
        <f>IF(AND('Mapa final'!$Y$56="Muy Alta",'Mapa final'!$AA$56="Catastrófico"),CONCATENATE("R8C",'Mapa final'!$O$56),"")</f>
        <v/>
      </c>
      <c r="AM13" s="54" t="str">
        <f>IF(AND('Mapa final'!$Y$57="Muy Alta",'Mapa final'!$AA$57="Catastrófico"),CONCATENATE("R8C",'Mapa final'!$O$57),"")</f>
        <v/>
      </c>
      <c r="AN13" s="80"/>
      <c r="AO13" s="376"/>
      <c r="AP13" s="377"/>
      <c r="AQ13" s="377"/>
      <c r="AR13" s="377"/>
      <c r="AS13" s="377"/>
      <c r="AT13" s="378"/>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row>
    <row r="14" spans="1:91" ht="15" customHeight="1" x14ac:dyDescent="0.3">
      <c r="A14" s="80"/>
      <c r="B14" s="271"/>
      <c r="C14" s="271"/>
      <c r="D14" s="272"/>
      <c r="E14" s="370"/>
      <c r="F14" s="369"/>
      <c r="G14" s="369"/>
      <c r="H14" s="369"/>
      <c r="I14" s="385"/>
      <c r="J14" s="49" t="str">
        <f>IF(AND('Mapa final'!$Y$58="Muy Alta",'Mapa final'!$AA$58="Leve"),CONCATENATE("R9C",'Mapa final'!$O$58),"")</f>
        <v/>
      </c>
      <c r="K14" s="50" t="str">
        <f>IF(AND('Mapa final'!$Y$59="Muy Alta",'Mapa final'!$AA$59="Leve"),CONCATENATE("R9C",'Mapa final'!$O$59),"")</f>
        <v/>
      </c>
      <c r="L14" s="50" t="str">
        <f>IF(AND('Mapa final'!$Y$60="Muy Alta",'Mapa final'!$AA$60="Leve"),CONCATENATE("R9C",'Mapa final'!$O$60),"")</f>
        <v/>
      </c>
      <c r="M14" s="50" t="str">
        <f>IF(AND('Mapa final'!$Y$61="Muy Alta",'Mapa final'!$AA$61="Leve"),CONCATENATE("R9C",'Mapa final'!$O$61),"")</f>
        <v/>
      </c>
      <c r="N14" s="50" t="str">
        <f>IF(AND('Mapa final'!$Y$62="Muy Alta",'Mapa final'!$AA$62="Leve"),CONCATENATE("R9C",'Mapa final'!$O$62),"")</f>
        <v/>
      </c>
      <c r="O14" s="51" t="str">
        <f>IF(AND('Mapa final'!$Y$63="Muy Alta",'Mapa final'!$AA$63="Leve"),CONCATENATE("R9C",'Mapa final'!$O$63),"")</f>
        <v/>
      </c>
      <c r="P14" s="49" t="str">
        <f>IF(AND('Mapa final'!$Y$58="Muy Alta",'Mapa final'!$AA$58="Menor"),CONCATENATE("R9C",'Mapa final'!$O$58),"")</f>
        <v/>
      </c>
      <c r="Q14" s="50" t="str">
        <f>IF(AND('Mapa final'!$Y$59="Muy Alta",'Mapa final'!$AA$59="Menor"),CONCATENATE("R9C",'Mapa final'!$O$59),"")</f>
        <v/>
      </c>
      <c r="R14" s="50" t="str">
        <f>IF(AND('Mapa final'!$Y$60="Muy Alta",'Mapa final'!$AA$60="Menor"),CONCATENATE("R9C",'Mapa final'!$O$60),"")</f>
        <v/>
      </c>
      <c r="S14" s="50" t="str">
        <f>IF(AND('Mapa final'!$Y$61="Muy Alta",'Mapa final'!$AA$61="Menor"),CONCATENATE("R9C",'Mapa final'!$O$61),"")</f>
        <v/>
      </c>
      <c r="T14" s="50" t="str">
        <f>IF(AND('Mapa final'!$Y$62="Muy Alta",'Mapa final'!$AA$62="Menor"),CONCATENATE("R9C",'Mapa final'!$O$62),"")</f>
        <v/>
      </c>
      <c r="U14" s="51" t="str">
        <f>IF(AND('Mapa final'!$Y$63="Muy Alta",'Mapa final'!$AA$63="Menor"),CONCATENATE("R9C",'Mapa final'!$O$63),"")</f>
        <v/>
      </c>
      <c r="V14" s="49" t="str">
        <f>IF(AND('Mapa final'!$Y$58="Muy Alta",'Mapa final'!$AA$58="Moderado"),CONCATENATE("R9C",'Mapa final'!$O$58),"")</f>
        <v/>
      </c>
      <c r="W14" s="50" t="str">
        <f>IF(AND('Mapa final'!$Y$59="Muy Alta",'Mapa final'!$AA$59="Moderado"),CONCATENATE("R9C",'Mapa final'!$O$59),"")</f>
        <v/>
      </c>
      <c r="X14" s="50" t="str">
        <f>IF(AND('Mapa final'!$Y$60="Muy Alta",'Mapa final'!$AA$60="Moderado"),CONCATENATE("R9C",'Mapa final'!$O$60),"")</f>
        <v/>
      </c>
      <c r="Y14" s="50" t="str">
        <f>IF(AND('Mapa final'!$Y$61="Muy Alta",'Mapa final'!$AA$61="Moderado"),CONCATENATE("R9C",'Mapa final'!$O$61),"")</f>
        <v/>
      </c>
      <c r="Z14" s="50" t="str">
        <f>IF(AND('Mapa final'!$Y$62="Muy Alta",'Mapa final'!$AA$62="Moderado"),CONCATENATE("R9C",'Mapa final'!$O$62),"")</f>
        <v/>
      </c>
      <c r="AA14" s="51" t="str">
        <f>IF(AND('Mapa final'!$Y$63="Muy Alta",'Mapa final'!$AA$63="Moderado"),CONCATENATE("R9C",'Mapa final'!$O$63),"")</f>
        <v/>
      </c>
      <c r="AB14" s="49" t="str">
        <f>IF(AND('Mapa final'!$Y$58="Muy Alta",'Mapa final'!$AA$58="Mayor"),CONCATENATE("R9C",'Mapa final'!$O$58),"")</f>
        <v/>
      </c>
      <c r="AC14" s="50" t="str">
        <f>IF(AND('Mapa final'!$Y$59="Muy Alta",'Mapa final'!$AA$59="Mayor"),CONCATENATE("R9C",'Mapa final'!$O$59),"")</f>
        <v/>
      </c>
      <c r="AD14" s="50" t="str">
        <f>IF(AND('Mapa final'!$Y$60="Muy Alta",'Mapa final'!$AA$60="Mayor"),CONCATENATE("R9C",'Mapa final'!$O$60),"")</f>
        <v/>
      </c>
      <c r="AE14" s="50" t="str">
        <f>IF(AND('Mapa final'!$Y$61="Muy Alta",'Mapa final'!$AA$61="Mayor"),CONCATENATE("R9C",'Mapa final'!$O$61),"")</f>
        <v/>
      </c>
      <c r="AF14" s="50" t="str">
        <f>IF(AND('Mapa final'!$Y$62="Muy Alta",'Mapa final'!$AA$62="Mayor"),CONCATENATE("R9C",'Mapa final'!$O$62),"")</f>
        <v/>
      </c>
      <c r="AG14" s="51" t="str">
        <f>IF(AND('Mapa final'!$Y$63="Muy Alta",'Mapa final'!$AA$63="Mayor"),CONCATENATE("R9C",'Mapa final'!$O$63),"")</f>
        <v/>
      </c>
      <c r="AH14" s="52" t="str">
        <f>IF(AND('Mapa final'!$Y$58="Muy Alta",'Mapa final'!$AA$58="Catastrófico"),CONCATENATE("R9C",'Mapa final'!$O$58),"")</f>
        <v/>
      </c>
      <c r="AI14" s="53" t="str">
        <f>IF(AND('Mapa final'!$Y$59="Muy Alta",'Mapa final'!$AA$59="Catastrófico"),CONCATENATE("R9C",'Mapa final'!$O$59),"")</f>
        <v/>
      </c>
      <c r="AJ14" s="53" t="str">
        <f>IF(AND('Mapa final'!$Y$60="Muy Alta",'Mapa final'!$AA$60="Catastrófico"),CONCATENATE("R9C",'Mapa final'!$O$60),"")</f>
        <v/>
      </c>
      <c r="AK14" s="53" t="str">
        <f>IF(AND('Mapa final'!$Y$61="Muy Alta",'Mapa final'!$AA$61="Catastrófico"),CONCATENATE("R9C",'Mapa final'!$O$61),"")</f>
        <v/>
      </c>
      <c r="AL14" s="53" t="str">
        <f>IF(AND('Mapa final'!$Y$62="Muy Alta",'Mapa final'!$AA$62="Catastrófico"),CONCATENATE("R9C",'Mapa final'!$O$62),"")</f>
        <v/>
      </c>
      <c r="AM14" s="54" t="str">
        <f>IF(AND('Mapa final'!$Y$63="Muy Alta",'Mapa final'!$AA$63="Catastrófico"),CONCATENATE("R9C",'Mapa final'!$O$63),"")</f>
        <v/>
      </c>
      <c r="AN14" s="80"/>
      <c r="AO14" s="376"/>
      <c r="AP14" s="377"/>
      <c r="AQ14" s="377"/>
      <c r="AR14" s="377"/>
      <c r="AS14" s="377"/>
      <c r="AT14" s="378"/>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91" ht="15.75" customHeight="1" thickBot="1" x14ac:dyDescent="0.35">
      <c r="A15" s="80"/>
      <c r="B15" s="271"/>
      <c r="C15" s="271"/>
      <c r="D15" s="272"/>
      <c r="E15" s="371"/>
      <c r="F15" s="372"/>
      <c r="G15" s="372"/>
      <c r="H15" s="372"/>
      <c r="I15" s="386"/>
      <c r="J15" s="55" t="str">
        <f>IF(AND('Mapa final'!$Y$64="Muy Alta",'Mapa final'!$AA$64="Leve"),CONCATENATE("R10C",'Mapa final'!$O$64),"")</f>
        <v/>
      </c>
      <c r="K15" s="56" t="str">
        <f>IF(AND('Mapa final'!$Y$65="Muy Alta",'Mapa final'!$AA$65="Leve"),CONCATENATE("R10C",'Mapa final'!$O$65),"")</f>
        <v/>
      </c>
      <c r="L15" s="56" t="str">
        <f>IF(AND('Mapa final'!$Y$66="Muy Alta",'Mapa final'!$AA$66="Leve"),CONCATENATE("R10C",'Mapa final'!$O$66),"")</f>
        <v/>
      </c>
      <c r="M15" s="56" t="str">
        <f>IF(AND('Mapa final'!$Y$67="Muy Alta",'Mapa final'!$AA$67="Leve"),CONCATENATE("R10C",'Mapa final'!$O$67),"")</f>
        <v/>
      </c>
      <c r="N15" s="56" t="str">
        <f>IF(AND('Mapa final'!$Y$68="Muy Alta",'Mapa final'!$AA$68="Leve"),CONCATENATE("R10C",'Mapa final'!$O$68),"")</f>
        <v/>
      </c>
      <c r="O15" s="57" t="str">
        <f>IF(AND('Mapa final'!$Y$69="Muy Alta",'Mapa final'!$AA$69="Leve"),CONCATENATE("R10C",'Mapa final'!$O$69),"")</f>
        <v/>
      </c>
      <c r="P15" s="49" t="str">
        <f>IF(AND('Mapa final'!$Y$64="Muy Alta",'Mapa final'!$AA$64="Menor"),CONCATENATE("R10C",'Mapa final'!$O$64),"")</f>
        <v/>
      </c>
      <c r="Q15" s="50" t="str">
        <f>IF(AND('Mapa final'!$Y$65="Muy Alta",'Mapa final'!$AA$65="Menor"),CONCATENATE("R10C",'Mapa final'!$O$65),"")</f>
        <v/>
      </c>
      <c r="R15" s="50" t="str">
        <f>IF(AND('Mapa final'!$Y$66="Muy Alta",'Mapa final'!$AA$66="Menor"),CONCATENATE("R10C",'Mapa final'!$O$66),"")</f>
        <v/>
      </c>
      <c r="S15" s="50" t="str">
        <f>IF(AND('Mapa final'!$Y$67="Muy Alta",'Mapa final'!$AA$67="Menor"),CONCATENATE("R10C",'Mapa final'!$O$67),"")</f>
        <v/>
      </c>
      <c r="T15" s="50" t="str">
        <f>IF(AND('Mapa final'!$Y$68="Muy Alta",'Mapa final'!$AA$68="Menor"),CONCATENATE("R10C",'Mapa final'!$O$68),"")</f>
        <v/>
      </c>
      <c r="U15" s="51" t="str">
        <f>IF(AND('Mapa final'!$Y$69="Muy Alta",'Mapa final'!$AA$69="Menor"),CONCATENATE("R10C",'Mapa final'!$O$69),"")</f>
        <v/>
      </c>
      <c r="V15" s="55" t="str">
        <f>IF(AND('Mapa final'!$Y$64="Muy Alta",'Mapa final'!$AA$64="Moderado"),CONCATENATE("R10C",'Mapa final'!$O$64),"")</f>
        <v/>
      </c>
      <c r="W15" s="56" t="str">
        <f>IF(AND('Mapa final'!$Y$65="Muy Alta",'Mapa final'!$AA$65="Moderado"),CONCATENATE("R10C",'Mapa final'!$O$65),"")</f>
        <v/>
      </c>
      <c r="X15" s="56" t="str">
        <f>IF(AND('Mapa final'!$Y$66="Muy Alta",'Mapa final'!$AA$66="Moderado"),CONCATENATE("R10C",'Mapa final'!$O$66),"")</f>
        <v/>
      </c>
      <c r="Y15" s="56" t="str">
        <f>IF(AND('Mapa final'!$Y$67="Muy Alta",'Mapa final'!$AA$67="Moderado"),CONCATENATE("R10C",'Mapa final'!$O$67),"")</f>
        <v/>
      </c>
      <c r="Z15" s="56" t="str">
        <f>IF(AND('Mapa final'!$Y$68="Muy Alta",'Mapa final'!$AA$68="Moderado"),CONCATENATE("R10C",'Mapa final'!$O$68),"")</f>
        <v/>
      </c>
      <c r="AA15" s="57" t="str">
        <f>IF(AND('Mapa final'!$Y$69="Muy Alta",'Mapa final'!$AA$69="Moderado"),CONCATENATE("R10C",'Mapa final'!$O$69),"")</f>
        <v/>
      </c>
      <c r="AB15" s="49" t="str">
        <f>IF(AND('Mapa final'!$Y$64="Muy Alta",'Mapa final'!$AA$64="Mayor"),CONCATENATE("R10C",'Mapa final'!$O$64),"")</f>
        <v/>
      </c>
      <c r="AC15" s="50" t="str">
        <f>IF(AND('Mapa final'!$Y$65="Muy Alta",'Mapa final'!$AA$65="Mayor"),CONCATENATE("R10C",'Mapa final'!$O$65),"")</f>
        <v/>
      </c>
      <c r="AD15" s="50" t="str">
        <f>IF(AND('Mapa final'!$Y$66="Muy Alta",'Mapa final'!$AA$66="Mayor"),CONCATENATE("R10C",'Mapa final'!$O$66),"")</f>
        <v/>
      </c>
      <c r="AE15" s="50" t="str">
        <f>IF(AND('Mapa final'!$Y$67="Muy Alta",'Mapa final'!$AA$67="Mayor"),CONCATENATE("R10C",'Mapa final'!$O$67),"")</f>
        <v/>
      </c>
      <c r="AF15" s="50" t="str">
        <f>IF(AND('Mapa final'!$Y$68="Muy Alta",'Mapa final'!$AA$68="Mayor"),CONCATENATE("R10C",'Mapa final'!$O$68),"")</f>
        <v/>
      </c>
      <c r="AG15" s="51" t="str">
        <f>IF(AND('Mapa final'!$Y$69="Muy Alta",'Mapa final'!$AA$69="Mayor"),CONCATENATE("R10C",'Mapa final'!$O$69),"")</f>
        <v/>
      </c>
      <c r="AH15" s="58" t="str">
        <f>IF(AND('Mapa final'!$Y$64="Muy Alta",'Mapa final'!$AA$64="Catastrófico"),CONCATENATE("R10C",'Mapa final'!$O$64),"")</f>
        <v/>
      </c>
      <c r="AI15" s="59" t="str">
        <f>IF(AND('Mapa final'!$Y$65="Muy Alta",'Mapa final'!$AA$65="Catastrófico"),CONCATENATE("R10C",'Mapa final'!$O$65),"")</f>
        <v/>
      </c>
      <c r="AJ15" s="59" t="str">
        <f>IF(AND('Mapa final'!$Y$66="Muy Alta",'Mapa final'!$AA$66="Catastrófico"),CONCATENATE("R10C",'Mapa final'!$O$66),"")</f>
        <v/>
      </c>
      <c r="AK15" s="59" t="str">
        <f>IF(AND('Mapa final'!$Y$67="Muy Alta",'Mapa final'!$AA$67="Catastrófico"),CONCATENATE("R10C",'Mapa final'!$O$67),"")</f>
        <v/>
      </c>
      <c r="AL15" s="59" t="str">
        <f>IF(AND('Mapa final'!$Y$68="Muy Alta",'Mapa final'!$AA$68="Catastrófico"),CONCATENATE("R10C",'Mapa final'!$O$68),"")</f>
        <v/>
      </c>
      <c r="AM15" s="60" t="str">
        <f>IF(AND('Mapa final'!$Y$69="Muy Alta",'Mapa final'!$AA$69="Catastrófico"),CONCATENATE("R10C",'Mapa final'!$O$69),"")</f>
        <v/>
      </c>
      <c r="AN15" s="80"/>
      <c r="AO15" s="379"/>
      <c r="AP15" s="380"/>
      <c r="AQ15" s="380"/>
      <c r="AR15" s="380"/>
      <c r="AS15" s="380"/>
      <c r="AT15" s="381"/>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ht="15" customHeight="1" x14ac:dyDescent="0.3">
      <c r="A16" s="80"/>
      <c r="B16" s="271"/>
      <c r="C16" s="271"/>
      <c r="D16" s="272"/>
      <c r="E16" s="366" t="s">
        <v>114</v>
      </c>
      <c r="F16" s="367"/>
      <c r="G16" s="367"/>
      <c r="H16" s="367"/>
      <c r="I16" s="367"/>
      <c r="J16" s="61" t="str">
        <f>IF(AND('Mapa final'!$Y$10="Alta",'Mapa final'!$AA$10="Leve"),CONCATENATE("R1C",'Mapa final'!$O$10),"")</f>
        <v/>
      </c>
      <c r="K16" s="62" t="str">
        <f>IF(AND('Mapa final'!$Y$11="Alta",'Mapa final'!$AA$11="Leve"),CONCATENATE("R1C",'Mapa final'!$O$11),"")</f>
        <v/>
      </c>
      <c r="L16" s="62" t="str">
        <f>IF(AND('Mapa final'!$Y$12="Alta",'Mapa final'!$AA$12="Leve"),CONCATENATE("R1C",'Mapa final'!$O$12),"")</f>
        <v/>
      </c>
      <c r="M16" s="62" t="str">
        <f>IF(AND('Mapa final'!$Y$13="Alta",'Mapa final'!$AA$13="Leve"),CONCATENATE("R1C",'Mapa final'!$O$13),"")</f>
        <v/>
      </c>
      <c r="N16" s="62" t="str">
        <f>IF(AND('Mapa final'!$Y$14="Alta",'Mapa final'!$AA$14="Leve"),CONCATENATE("R1C",'Mapa final'!$O$14),"")</f>
        <v/>
      </c>
      <c r="O16" s="63" t="str">
        <f>IF(AND('Mapa final'!$Y$15="Alta",'Mapa final'!$AA$15="Leve"),CONCATENATE("R1C",'Mapa final'!$O$15),"")</f>
        <v/>
      </c>
      <c r="P16" s="61" t="str">
        <f>IF(AND('Mapa final'!$Y$10="Alta",'Mapa final'!$AA$10="Menor"),CONCATENATE("R1C",'Mapa final'!$O$10),"")</f>
        <v/>
      </c>
      <c r="Q16" s="62" t="str">
        <f>IF(AND('Mapa final'!$Y$11="Alta",'Mapa final'!$AA$11="Menor"),CONCATENATE("R1C",'Mapa final'!$O$11),"")</f>
        <v/>
      </c>
      <c r="R16" s="62" t="str">
        <f>IF(AND('Mapa final'!$Y$12="Alta",'Mapa final'!$AA$12="Menor"),CONCATENATE("R1C",'Mapa final'!$O$12),"")</f>
        <v/>
      </c>
      <c r="S16" s="62" t="str">
        <f>IF(AND('Mapa final'!$Y$13="Alta",'Mapa final'!$AA$13="Menor"),CONCATENATE("R1C",'Mapa final'!$O$13),"")</f>
        <v/>
      </c>
      <c r="T16" s="62" t="str">
        <f>IF(AND('Mapa final'!$Y$14="Alta",'Mapa final'!$AA$14="Menor"),CONCATENATE("R1C",'Mapa final'!$O$14),"")</f>
        <v/>
      </c>
      <c r="U16" s="63" t="str">
        <f>IF(AND('Mapa final'!$Y$15="Alta",'Mapa final'!$AA$15="Menor"),CONCATENATE("R1C",'Mapa final'!$O$15),"")</f>
        <v/>
      </c>
      <c r="V16" s="43" t="str">
        <f>IF(AND('Mapa final'!$Y$10="Alta",'Mapa final'!$AA$10="Moderado"),CONCATENATE("R1C",'Mapa final'!$O$10),"")</f>
        <v/>
      </c>
      <c r="W16" s="44" t="str">
        <f>IF(AND('Mapa final'!$Y$11="Alta",'Mapa final'!$AA$11="Moderado"),CONCATENATE("R1C",'Mapa final'!$O$11),"")</f>
        <v/>
      </c>
      <c r="X16" s="44" t="str">
        <f>IF(AND('Mapa final'!$Y$12="Alta",'Mapa final'!$AA$12="Moderado"),CONCATENATE("R1C",'Mapa final'!$O$12),"")</f>
        <v/>
      </c>
      <c r="Y16" s="44" t="str">
        <f>IF(AND('Mapa final'!$Y$13="Alta",'Mapa final'!$AA$13="Moderado"),CONCATENATE("R1C",'Mapa final'!$O$13),"")</f>
        <v/>
      </c>
      <c r="Z16" s="44" t="str">
        <f>IF(AND('Mapa final'!$Y$14="Alta",'Mapa final'!$AA$14="Moderado"),CONCATENATE("R1C",'Mapa final'!$O$14),"")</f>
        <v/>
      </c>
      <c r="AA16" s="45" t="str">
        <f>IF(AND('Mapa final'!$Y$15="Alta",'Mapa final'!$AA$15="Moderado"),CONCATENATE("R1C",'Mapa final'!$O$15),"")</f>
        <v/>
      </c>
      <c r="AB16" s="43" t="str">
        <f>IF(AND('Mapa final'!$Y$10="Alta",'Mapa final'!$AA$10="Mayor"),CONCATENATE("R1C",'Mapa final'!$O$10),"")</f>
        <v/>
      </c>
      <c r="AC16" s="44" t="str">
        <f>IF(AND('Mapa final'!$Y$11="Alta",'Mapa final'!$AA$11="Mayor"),CONCATENATE("R1C",'Mapa final'!$O$11),"")</f>
        <v/>
      </c>
      <c r="AD16" s="44" t="str">
        <f>IF(AND('Mapa final'!$Y$12="Alta",'Mapa final'!$AA$12="Mayor"),CONCATENATE("R1C",'Mapa final'!$O$12),"")</f>
        <v/>
      </c>
      <c r="AE16" s="44" t="str">
        <f>IF(AND('Mapa final'!$Y$13="Alta",'Mapa final'!$AA$13="Mayor"),CONCATENATE("R1C",'Mapa final'!$O$13),"")</f>
        <v/>
      </c>
      <c r="AF16" s="44" t="str">
        <f>IF(AND('Mapa final'!$Y$14="Alta",'Mapa final'!$AA$14="Mayor"),CONCATENATE("R1C",'Mapa final'!$O$14),"")</f>
        <v/>
      </c>
      <c r="AG16" s="45" t="str">
        <f>IF(AND('Mapa final'!$Y$15="Alta",'Mapa final'!$AA$15="Mayor"),CONCATENATE("R1C",'Mapa final'!$O$15),"")</f>
        <v/>
      </c>
      <c r="AH16" s="46" t="str">
        <f>IF(AND('Mapa final'!$Y$10="Alta",'Mapa final'!$AA$10="Catastrófico"),CONCATENATE("R1C",'Mapa final'!$O$10),"")</f>
        <v/>
      </c>
      <c r="AI16" s="47" t="str">
        <f>IF(AND('Mapa final'!$Y$11="Alta",'Mapa final'!$AA$11="Catastrófico"),CONCATENATE("R1C",'Mapa final'!$O$11),"")</f>
        <v/>
      </c>
      <c r="AJ16" s="47" t="str">
        <f>IF(AND('Mapa final'!$Y$12="Alta",'Mapa final'!$AA$12="Catastrófico"),CONCATENATE("R1C",'Mapa final'!$O$12),"")</f>
        <v/>
      </c>
      <c r="AK16" s="47" t="str">
        <f>IF(AND('Mapa final'!$Y$13="Alta",'Mapa final'!$AA$13="Catastrófico"),CONCATENATE("R1C",'Mapa final'!$O$13),"")</f>
        <v/>
      </c>
      <c r="AL16" s="47" t="str">
        <f>IF(AND('Mapa final'!$Y$14="Alta",'Mapa final'!$AA$14="Catastrófico"),CONCATENATE("R1C",'Mapa final'!$O$14),"")</f>
        <v/>
      </c>
      <c r="AM16" s="48" t="str">
        <f>IF(AND('Mapa final'!$Y$15="Alta",'Mapa final'!$AA$15="Catastrófico"),CONCATENATE("R1C",'Mapa final'!$O$15),"")</f>
        <v/>
      </c>
      <c r="AN16" s="80"/>
      <c r="AO16" s="357" t="s">
        <v>79</v>
      </c>
      <c r="AP16" s="358"/>
      <c r="AQ16" s="358"/>
      <c r="AR16" s="358"/>
      <c r="AS16" s="358"/>
      <c r="AT16" s="359"/>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ht="15" customHeight="1" x14ac:dyDescent="0.3">
      <c r="A17" s="80"/>
      <c r="B17" s="271"/>
      <c r="C17" s="271"/>
      <c r="D17" s="272"/>
      <c r="E17" s="368"/>
      <c r="F17" s="369"/>
      <c r="G17" s="369"/>
      <c r="H17" s="369"/>
      <c r="I17" s="369"/>
      <c r="J17" s="64" t="str">
        <f>IF(AND('Mapa final'!$Y$16="Alta",'Mapa final'!$AA$16="Leve"),CONCATENATE("R2C",'Mapa final'!$O$16),"")</f>
        <v/>
      </c>
      <c r="K17" s="65" t="str">
        <f>IF(AND('Mapa final'!$Y$17="Alta",'Mapa final'!$AA$17="Leve"),CONCATENATE("R2C",'Mapa final'!$O$17),"")</f>
        <v/>
      </c>
      <c r="L17" s="65" t="str">
        <f>IF(AND('Mapa final'!$Y$18="Alta",'Mapa final'!$AA$18="Leve"),CONCATENATE("R2C",'Mapa final'!$O$18),"")</f>
        <v/>
      </c>
      <c r="M17" s="65" t="str">
        <f>IF(AND('Mapa final'!$Y$19="Alta",'Mapa final'!$AA$19="Leve"),CONCATENATE("R2C",'Mapa final'!$O$19),"")</f>
        <v/>
      </c>
      <c r="N17" s="65" t="str">
        <f>IF(AND('Mapa final'!$Y$20="Alta",'Mapa final'!$AA$20="Leve"),CONCATENATE("R2C",'Mapa final'!$O$20),"")</f>
        <v/>
      </c>
      <c r="O17" s="66" t="str">
        <f>IF(AND('Mapa final'!$Y$21="Alta",'Mapa final'!$AA$21="Leve"),CONCATENATE("R2C",'Mapa final'!$O$21),"")</f>
        <v/>
      </c>
      <c r="P17" s="64" t="str">
        <f>IF(AND('Mapa final'!$Y$16="Alta",'Mapa final'!$AA$16="Menor"),CONCATENATE("R2C",'Mapa final'!$O$16),"")</f>
        <v/>
      </c>
      <c r="Q17" s="65" t="str">
        <f>IF(AND('Mapa final'!$Y$17="Alta",'Mapa final'!$AA$17="Menor"),CONCATENATE("R2C",'Mapa final'!$O$17),"")</f>
        <v/>
      </c>
      <c r="R17" s="65" t="str">
        <f>IF(AND('Mapa final'!$Y$18="Alta",'Mapa final'!$AA$18="Menor"),CONCATENATE("R2C",'Mapa final'!$O$18),"")</f>
        <v/>
      </c>
      <c r="S17" s="65" t="str">
        <f>IF(AND('Mapa final'!$Y$19="Alta",'Mapa final'!$AA$19="Menor"),CONCATENATE("R2C",'Mapa final'!$O$19),"")</f>
        <v/>
      </c>
      <c r="T17" s="65" t="str">
        <f>IF(AND('Mapa final'!$Y$20="Alta",'Mapa final'!$AA$20="Menor"),CONCATENATE("R2C",'Mapa final'!$O$20),"")</f>
        <v/>
      </c>
      <c r="U17" s="66" t="str">
        <f>IF(AND('Mapa final'!$Y$21="Alta",'Mapa final'!$AA$21="Menor"),CONCATENATE("R2C",'Mapa final'!$O$21),"")</f>
        <v/>
      </c>
      <c r="V17" s="49" t="str">
        <f>IF(AND('Mapa final'!$Y$16="Alta",'Mapa final'!$AA$16="Moderado"),CONCATENATE("R2C",'Mapa final'!$O$16),"")</f>
        <v/>
      </c>
      <c r="W17" s="50" t="str">
        <f>IF(AND('Mapa final'!$Y$17="Alta",'Mapa final'!$AA$17="Moderado"),CONCATENATE("R2C",'Mapa final'!$O$17),"")</f>
        <v/>
      </c>
      <c r="X17" s="50" t="str">
        <f>IF(AND('Mapa final'!$Y$18="Alta",'Mapa final'!$AA$18="Moderado"),CONCATENATE("R2C",'Mapa final'!$O$18),"")</f>
        <v/>
      </c>
      <c r="Y17" s="50" t="str">
        <f>IF(AND('Mapa final'!$Y$19="Alta",'Mapa final'!$AA$19="Moderado"),CONCATENATE("R2C",'Mapa final'!$O$19),"")</f>
        <v/>
      </c>
      <c r="Z17" s="50" t="str">
        <f>IF(AND('Mapa final'!$Y$20="Alta",'Mapa final'!$AA$20="Moderado"),CONCATENATE("R2C",'Mapa final'!$O$20),"")</f>
        <v/>
      </c>
      <c r="AA17" s="51" t="str">
        <f>IF(AND('Mapa final'!$Y$21="Alta",'Mapa final'!$AA$21="Moderado"),CONCATENATE("R2C",'Mapa final'!$O$21),"")</f>
        <v/>
      </c>
      <c r="AB17" s="49" t="str">
        <f>IF(AND('Mapa final'!$Y$16="Alta",'Mapa final'!$AA$16="Mayor"),CONCATENATE("R2C",'Mapa final'!$O$16),"")</f>
        <v/>
      </c>
      <c r="AC17" s="50" t="str">
        <f>IF(AND('Mapa final'!$Y$17="Alta",'Mapa final'!$AA$17="Mayor"),CONCATENATE("R2C",'Mapa final'!$O$17),"")</f>
        <v/>
      </c>
      <c r="AD17" s="50" t="str">
        <f>IF(AND('Mapa final'!$Y$18="Alta",'Mapa final'!$AA$18="Mayor"),CONCATENATE("R2C",'Mapa final'!$O$18),"")</f>
        <v/>
      </c>
      <c r="AE17" s="50" t="str">
        <f>IF(AND('Mapa final'!$Y$19="Alta",'Mapa final'!$AA$19="Mayor"),CONCATENATE("R2C",'Mapa final'!$O$19),"")</f>
        <v/>
      </c>
      <c r="AF17" s="50" t="str">
        <f>IF(AND('Mapa final'!$Y$20="Alta",'Mapa final'!$AA$20="Mayor"),CONCATENATE("R2C",'Mapa final'!$O$20),"")</f>
        <v/>
      </c>
      <c r="AG17" s="51" t="str">
        <f>IF(AND('Mapa final'!$Y$21="Alta",'Mapa final'!$AA$21="Mayor"),CONCATENATE("R2C",'Mapa final'!$O$21),"")</f>
        <v/>
      </c>
      <c r="AH17" s="52" t="str">
        <f>IF(AND('Mapa final'!$Y$16="Alta",'Mapa final'!$AA$16="Catastrófico"),CONCATENATE("R2C",'Mapa final'!$O$16),"")</f>
        <v/>
      </c>
      <c r="AI17" s="53" t="str">
        <f>IF(AND('Mapa final'!$Y$17="Alta",'Mapa final'!$AA$17="Catastrófico"),CONCATENATE("R2C",'Mapa final'!$O$17),"")</f>
        <v/>
      </c>
      <c r="AJ17" s="53" t="str">
        <f>IF(AND('Mapa final'!$Y$18="Alta",'Mapa final'!$AA$18="Catastrófico"),CONCATENATE("R2C",'Mapa final'!$O$18),"")</f>
        <v/>
      </c>
      <c r="AK17" s="53" t="str">
        <f>IF(AND('Mapa final'!$Y$19="Alta",'Mapa final'!$AA$19="Catastrófico"),CONCATENATE("R2C",'Mapa final'!$O$19),"")</f>
        <v/>
      </c>
      <c r="AL17" s="53" t="str">
        <f>IF(AND('Mapa final'!$Y$20="Alta",'Mapa final'!$AA$20="Catastrófico"),CONCATENATE("R2C",'Mapa final'!$O$20),"")</f>
        <v/>
      </c>
      <c r="AM17" s="54" t="str">
        <f>IF(AND('Mapa final'!$Y$21="Alta",'Mapa final'!$AA$21="Catastrófico"),CONCATENATE("R2C",'Mapa final'!$O$21),"")</f>
        <v/>
      </c>
      <c r="AN17" s="80"/>
      <c r="AO17" s="360"/>
      <c r="AP17" s="361"/>
      <c r="AQ17" s="361"/>
      <c r="AR17" s="361"/>
      <c r="AS17" s="361"/>
      <c r="AT17" s="362"/>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row>
    <row r="18" spans="1:76" ht="15" customHeight="1" x14ac:dyDescent="0.3">
      <c r="A18" s="80"/>
      <c r="B18" s="271"/>
      <c r="C18" s="271"/>
      <c r="D18" s="272"/>
      <c r="E18" s="370"/>
      <c r="F18" s="369"/>
      <c r="G18" s="369"/>
      <c r="H18" s="369"/>
      <c r="I18" s="369"/>
      <c r="J18" s="64" t="str">
        <f>IF(AND('Mapa final'!$Y$22="Alta",'Mapa final'!$AA$22="Leve"),CONCATENATE("R3C",'Mapa final'!$O$22),"")</f>
        <v/>
      </c>
      <c r="K18" s="65" t="str">
        <f>IF(AND('Mapa final'!$Y$23="Alta",'Mapa final'!$AA$23="Leve"),CONCATENATE("R3C",'Mapa final'!$O$23),"")</f>
        <v/>
      </c>
      <c r="L18" s="65" t="str">
        <f>IF(AND('Mapa final'!$Y$24="Alta",'Mapa final'!$AA$24="Leve"),CONCATENATE("R3C",'Mapa final'!$O$24),"")</f>
        <v/>
      </c>
      <c r="M18" s="65" t="str">
        <f>IF(AND('Mapa final'!$Y$25="Alta",'Mapa final'!$AA$25="Leve"),CONCATENATE("R3C",'Mapa final'!$O$25),"")</f>
        <v/>
      </c>
      <c r="N18" s="65" t="str">
        <f>IF(AND('Mapa final'!$Y$26="Alta",'Mapa final'!$AA$26="Leve"),CONCATENATE("R3C",'Mapa final'!$O$26),"")</f>
        <v/>
      </c>
      <c r="O18" s="66" t="str">
        <f>IF(AND('Mapa final'!$Y$27="Alta",'Mapa final'!$AA$27="Leve"),CONCATENATE("R3C",'Mapa final'!$O$27),"")</f>
        <v/>
      </c>
      <c r="P18" s="64" t="str">
        <f>IF(AND('Mapa final'!$Y$22="Alta",'Mapa final'!$AA$22="Menor"),CONCATENATE("R3C",'Mapa final'!$O$22),"")</f>
        <v/>
      </c>
      <c r="Q18" s="65" t="str">
        <f>IF(AND('Mapa final'!$Y$23="Alta",'Mapa final'!$AA$23="Menor"),CONCATENATE("R3C",'Mapa final'!$O$23),"")</f>
        <v/>
      </c>
      <c r="R18" s="65" t="str">
        <f>IF(AND('Mapa final'!$Y$24="Alta",'Mapa final'!$AA$24="Menor"),CONCATENATE("R3C",'Mapa final'!$O$24),"")</f>
        <v/>
      </c>
      <c r="S18" s="65" t="str">
        <f>IF(AND('Mapa final'!$Y$25="Alta",'Mapa final'!$AA$25="Menor"),CONCATENATE("R3C",'Mapa final'!$O$25),"")</f>
        <v/>
      </c>
      <c r="T18" s="65" t="str">
        <f>IF(AND('Mapa final'!$Y$26="Alta",'Mapa final'!$AA$26="Menor"),CONCATENATE("R3C",'Mapa final'!$O$26),"")</f>
        <v/>
      </c>
      <c r="U18" s="66" t="str">
        <f>IF(AND('Mapa final'!$Y$27="Alta",'Mapa final'!$AA$27="Menor"),CONCATENATE("R3C",'Mapa final'!$O$27),"")</f>
        <v/>
      </c>
      <c r="V18" s="49" t="str">
        <f>IF(AND('Mapa final'!$Y$22="Alta",'Mapa final'!$AA$22="Moderado"),CONCATENATE("R3C",'Mapa final'!$O$22),"")</f>
        <v/>
      </c>
      <c r="W18" s="50" t="str">
        <f>IF(AND('Mapa final'!$Y$23="Alta",'Mapa final'!$AA$23="Moderado"),CONCATENATE("R3C",'Mapa final'!$O$23),"")</f>
        <v/>
      </c>
      <c r="X18" s="50" t="str">
        <f>IF(AND('Mapa final'!$Y$24="Alta",'Mapa final'!$AA$24="Moderado"),CONCATENATE("R3C",'Mapa final'!$O$24),"")</f>
        <v/>
      </c>
      <c r="Y18" s="50" t="str">
        <f>IF(AND('Mapa final'!$Y$25="Alta",'Mapa final'!$AA$25="Moderado"),CONCATENATE("R3C",'Mapa final'!$O$25),"")</f>
        <v/>
      </c>
      <c r="Z18" s="50" t="str">
        <f>IF(AND('Mapa final'!$Y$26="Alta",'Mapa final'!$AA$26="Moderado"),CONCATENATE("R3C",'Mapa final'!$O$26),"")</f>
        <v/>
      </c>
      <c r="AA18" s="51" t="str">
        <f>IF(AND('Mapa final'!$Y$27="Alta",'Mapa final'!$AA$27="Moderado"),CONCATENATE("R3C",'Mapa final'!$O$27),"")</f>
        <v/>
      </c>
      <c r="AB18" s="49" t="str">
        <f>IF(AND('Mapa final'!$Y$22="Alta",'Mapa final'!$AA$22="Mayor"),CONCATENATE("R3C",'Mapa final'!$O$22),"")</f>
        <v/>
      </c>
      <c r="AC18" s="50" t="str">
        <f>IF(AND('Mapa final'!$Y$23="Alta",'Mapa final'!$AA$23="Mayor"),CONCATENATE("R3C",'Mapa final'!$O$23),"")</f>
        <v/>
      </c>
      <c r="AD18" s="50" t="str">
        <f>IF(AND('Mapa final'!$Y$24="Alta",'Mapa final'!$AA$24="Mayor"),CONCATENATE("R3C",'Mapa final'!$O$24),"")</f>
        <v/>
      </c>
      <c r="AE18" s="50" t="str">
        <f>IF(AND('Mapa final'!$Y$25="Alta",'Mapa final'!$AA$25="Mayor"),CONCATENATE("R3C",'Mapa final'!$O$25),"")</f>
        <v/>
      </c>
      <c r="AF18" s="50" t="str">
        <f>IF(AND('Mapa final'!$Y$26="Alta",'Mapa final'!$AA$26="Mayor"),CONCATENATE("R3C",'Mapa final'!$O$26),"")</f>
        <v/>
      </c>
      <c r="AG18" s="51" t="str">
        <f>IF(AND('Mapa final'!$Y$27="Alta",'Mapa final'!$AA$27="Mayor"),CONCATENATE("R3C",'Mapa final'!$O$27),"")</f>
        <v/>
      </c>
      <c r="AH18" s="52" t="str">
        <f>IF(AND('Mapa final'!$Y$22="Alta",'Mapa final'!$AA$22="Catastrófico"),CONCATENATE("R3C",'Mapa final'!$O$22),"")</f>
        <v/>
      </c>
      <c r="AI18" s="53" t="str">
        <f>IF(AND('Mapa final'!$Y$23="Alta",'Mapa final'!$AA$23="Catastrófico"),CONCATENATE("R3C",'Mapa final'!$O$23),"")</f>
        <v/>
      </c>
      <c r="AJ18" s="53" t="str">
        <f>IF(AND('Mapa final'!$Y$24="Alta",'Mapa final'!$AA$24="Catastrófico"),CONCATENATE("R3C",'Mapa final'!$O$24),"")</f>
        <v/>
      </c>
      <c r="AK18" s="53" t="str">
        <f>IF(AND('Mapa final'!$Y$25="Alta",'Mapa final'!$AA$25="Catastrófico"),CONCATENATE("R3C",'Mapa final'!$O$25),"")</f>
        <v/>
      </c>
      <c r="AL18" s="53" t="str">
        <f>IF(AND('Mapa final'!$Y$26="Alta",'Mapa final'!$AA$26="Catastrófico"),CONCATENATE("R3C",'Mapa final'!$O$26),"")</f>
        <v/>
      </c>
      <c r="AM18" s="54" t="str">
        <f>IF(AND('Mapa final'!$Y$27="Alta",'Mapa final'!$AA$27="Catastrófico"),CONCATENATE("R3C",'Mapa final'!$O$27),"")</f>
        <v/>
      </c>
      <c r="AN18" s="80"/>
      <c r="AO18" s="360"/>
      <c r="AP18" s="361"/>
      <c r="AQ18" s="361"/>
      <c r="AR18" s="361"/>
      <c r="AS18" s="361"/>
      <c r="AT18" s="362"/>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row>
    <row r="19" spans="1:76" ht="15" customHeight="1" x14ac:dyDescent="0.3">
      <c r="A19" s="80"/>
      <c r="B19" s="271"/>
      <c r="C19" s="271"/>
      <c r="D19" s="272"/>
      <c r="E19" s="370"/>
      <c r="F19" s="369"/>
      <c r="G19" s="369"/>
      <c r="H19" s="369"/>
      <c r="I19" s="369"/>
      <c r="J19" s="64" t="str">
        <f>IF(AND('Mapa final'!$Y$28="Alta",'Mapa final'!$AA$28="Leve"),CONCATENATE("R4C",'Mapa final'!$O$28),"")</f>
        <v/>
      </c>
      <c r="K19" s="65" t="str">
        <f>IF(AND('Mapa final'!$Y$29="Alta",'Mapa final'!$AA$29="Leve"),CONCATENATE("R4C",'Mapa final'!$O$29),"")</f>
        <v/>
      </c>
      <c r="L19" s="65" t="str">
        <f>IF(AND('Mapa final'!$Y$30="Alta",'Mapa final'!$AA$30="Leve"),CONCATENATE("R4C",'Mapa final'!$O$30),"")</f>
        <v/>
      </c>
      <c r="M19" s="65" t="str">
        <f>IF(AND('Mapa final'!$Y$31="Alta",'Mapa final'!$AA$31="Leve"),CONCATENATE("R4C",'Mapa final'!$O$31),"")</f>
        <v/>
      </c>
      <c r="N19" s="65" t="str">
        <f>IF(AND('Mapa final'!$Y$32="Alta",'Mapa final'!$AA$32="Leve"),CONCATENATE("R4C",'Mapa final'!$O$32),"")</f>
        <v/>
      </c>
      <c r="O19" s="66" t="str">
        <f>IF(AND('Mapa final'!$Y$33="Alta",'Mapa final'!$AA$33="Leve"),CONCATENATE("R4C",'Mapa final'!$O$33),"")</f>
        <v/>
      </c>
      <c r="P19" s="64" t="str">
        <f>IF(AND('Mapa final'!$Y$28="Alta",'Mapa final'!$AA$28="Menor"),CONCATENATE("R4C",'Mapa final'!$O$28),"")</f>
        <v/>
      </c>
      <c r="Q19" s="65" t="str">
        <f>IF(AND('Mapa final'!$Y$29="Alta",'Mapa final'!$AA$29="Menor"),CONCATENATE("R4C",'Mapa final'!$O$29),"")</f>
        <v/>
      </c>
      <c r="R19" s="65" t="str">
        <f>IF(AND('Mapa final'!$Y$30="Alta",'Mapa final'!$AA$30="Menor"),CONCATENATE("R4C",'Mapa final'!$O$30),"")</f>
        <v/>
      </c>
      <c r="S19" s="65" t="str">
        <f>IF(AND('Mapa final'!$Y$31="Alta",'Mapa final'!$AA$31="Menor"),CONCATENATE("R4C",'Mapa final'!$O$31),"")</f>
        <v/>
      </c>
      <c r="T19" s="65" t="str">
        <f>IF(AND('Mapa final'!$Y$32="Alta",'Mapa final'!$AA$32="Menor"),CONCATENATE("R4C",'Mapa final'!$O$32),"")</f>
        <v/>
      </c>
      <c r="U19" s="66" t="str">
        <f>IF(AND('Mapa final'!$Y$33="Alta",'Mapa final'!$AA$33="Menor"),CONCATENATE("R4C",'Mapa final'!$O$33),"")</f>
        <v/>
      </c>
      <c r="V19" s="49" t="str">
        <f>IF(AND('Mapa final'!$Y$28="Alta",'Mapa final'!$AA$28="Moderado"),CONCATENATE("R4C",'Mapa final'!$O$28),"")</f>
        <v/>
      </c>
      <c r="W19" s="50" t="str">
        <f>IF(AND('Mapa final'!$Y$29="Alta",'Mapa final'!$AA$29="Moderado"),CONCATENATE("R4C",'Mapa final'!$O$29),"")</f>
        <v/>
      </c>
      <c r="X19" s="50" t="str">
        <f>IF(AND('Mapa final'!$Y$30="Alta",'Mapa final'!$AA$30="Moderado"),CONCATENATE("R4C",'Mapa final'!$O$30),"")</f>
        <v/>
      </c>
      <c r="Y19" s="50" t="str">
        <f>IF(AND('Mapa final'!$Y$31="Alta",'Mapa final'!$AA$31="Moderado"),CONCATENATE("R4C",'Mapa final'!$O$31),"")</f>
        <v/>
      </c>
      <c r="Z19" s="50" t="str">
        <f>IF(AND('Mapa final'!$Y$32="Alta",'Mapa final'!$AA$32="Moderado"),CONCATENATE("R4C",'Mapa final'!$O$32),"")</f>
        <v/>
      </c>
      <c r="AA19" s="51" t="str">
        <f>IF(AND('Mapa final'!$Y$33="Alta",'Mapa final'!$AA$33="Moderado"),CONCATENATE("R4C",'Mapa final'!$O$33),"")</f>
        <v/>
      </c>
      <c r="AB19" s="49" t="str">
        <f>IF(AND('Mapa final'!$Y$28="Alta",'Mapa final'!$AA$28="Mayor"),CONCATENATE("R4C",'Mapa final'!$O$28),"")</f>
        <v/>
      </c>
      <c r="AC19" s="50" t="str">
        <f>IF(AND('Mapa final'!$Y$29="Alta",'Mapa final'!$AA$29="Mayor"),CONCATENATE("R4C",'Mapa final'!$O$29),"")</f>
        <v/>
      </c>
      <c r="AD19" s="50" t="str">
        <f>IF(AND('Mapa final'!$Y$30="Alta",'Mapa final'!$AA$30="Mayor"),CONCATENATE("R4C",'Mapa final'!$O$30),"")</f>
        <v/>
      </c>
      <c r="AE19" s="50" t="str">
        <f>IF(AND('Mapa final'!$Y$31="Alta",'Mapa final'!$AA$31="Mayor"),CONCATENATE("R4C",'Mapa final'!$O$31),"")</f>
        <v/>
      </c>
      <c r="AF19" s="50" t="str">
        <f>IF(AND('Mapa final'!$Y$32="Alta",'Mapa final'!$AA$32="Mayor"),CONCATENATE("R4C",'Mapa final'!$O$32),"")</f>
        <v/>
      </c>
      <c r="AG19" s="51" t="str">
        <f>IF(AND('Mapa final'!$Y$33="Alta",'Mapa final'!$AA$33="Mayor"),CONCATENATE("R4C",'Mapa final'!$O$33),"")</f>
        <v/>
      </c>
      <c r="AH19" s="52" t="str">
        <f>IF(AND('Mapa final'!$Y$28="Alta",'Mapa final'!$AA$28="Catastrófico"),CONCATENATE("R4C",'Mapa final'!$O$28),"")</f>
        <v/>
      </c>
      <c r="AI19" s="53" t="str">
        <f>IF(AND('Mapa final'!$Y$29="Alta",'Mapa final'!$AA$29="Catastrófico"),CONCATENATE("R4C",'Mapa final'!$O$29),"")</f>
        <v/>
      </c>
      <c r="AJ19" s="53" t="str">
        <f>IF(AND('Mapa final'!$Y$30="Alta",'Mapa final'!$AA$30="Catastrófico"),CONCATENATE("R4C",'Mapa final'!$O$30),"")</f>
        <v/>
      </c>
      <c r="AK19" s="53" t="str">
        <f>IF(AND('Mapa final'!$Y$31="Alta",'Mapa final'!$AA$31="Catastrófico"),CONCATENATE("R4C",'Mapa final'!$O$31),"")</f>
        <v/>
      </c>
      <c r="AL19" s="53" t="str">
        <f>IF(AND('Mapa final'!$Y$32="Alta",'Mapa final'!$AA$32="Catastrófico"),CONCATENATE("R4C",'Mapa final'!$O$32),"")</f>
        <v/>
      </c>
      <c r="AM19" s="54" t="str">
        <f>IF(AND('Mapa final'!$Y$33="Alta",'Mapa final'!$AA$33="Catastrófico"),CONCATENATE("R4C",'Mapa final'!$O$33),"")</f>
        <v/>
      </c>
      <c r="AN19" s="80"/>
      <c r="AO19" s="360"/>
      <c r="AP19" s="361"/>
      <c r="AQ19" s="361"/>
      <c r="AR19" s="361"/>
      <c r="AS19" s="361"/>
      <c r="AT19" s="362"/>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row>
    <row r="20" spans="1:76" ht="15" customHeight="1" x14ac:dyDescent="0.3">
      <c r="A20" s="80"/>
      <c r="B20" s="271"/>
      <c r="C20" s="271"/>
      <c r="D20" s="272"/>
      <c r="E20" s="370"/>
      <c r="F20" s="369"/>
      <c r="G20" s="369"/>
      <c r="H20" s="369"/>
      <c r="I20" s="369"/>
      <c r="J20" s="64" t="str">
        <f>IF(AND('Mapa final'!$Y$34="Alta",'Mapa final'!$AA$34="Leve"),CONCATENATE("R5C",'Mapa final'!$O$34),"")</f>
        <v/>
      </c>
      <c r="K20" s="65" t="str">
        <f>IF(AND('Mapa final'!$Y$35="Alta",'Mapa final'!$AA$35="Leve"),CONCATENATE("R5C",'Mapa final'!$O$35),"")</f>
        <v/>
      </c>
      <c r="L20" s="65" t="str">
        <f>IF(AND('Mapa final'!$Y$36="Alta",'Mapa final'!$AA$36="Leve"),CONCATENATE("R5C",'Mapa final'!$O$36),"")</f>
        <v/>
      </c>
      <c r="M20" s="65" t="str">
        <f>IF(AND('Mapa final'!$Y$37="Alta",'Mapa final'!$AA$37="Leve"),CONCATENATE("R5C",'Mapa final'!$O$37),"")</f>
        <v/>
      </c>
      <c r="N20" s="65" t="str">
        <f>IF(AND('Mapa final'!$Y$38="Alta",'Mapa final'!$AA$38="Leve"),CONCATENATE("R5C",'Mapa final'!$O$38),"")</f>
        <v/>
      </c>
      <c r="O20" s="66" t="str">
        <f>IF(AND('Mapa final'!$Y$39="Alta",'Mapa final'!$AA$39="Leve"),CONCATENATE("R5C",'Mapa final'!$O$39),"")</f>
        <v/>
      </c>
      <c r="P20" s="64" t="str">
        <f>IF(AND('Mapa final'!$Y$34="Alta",'Mapa final'!$AA$34="Menor"),CONCATENATE("R5C",'Mapa final'!$O$34),"")</f>
        <v/>
      </c>
      <c r="Q20" s="65" t="str">
        <f>IF(AND('Mapa final'!$Y$35="Alta",'Mapa final'!$AA$35="Menor"),CONCATENATE("R5C",'Mapa final'!$O$35),"")</f>
        <v/>
      </c>
      <c r="R20" s="65" t="str">
        <f>IF(AND('Mapa final'!$Y$36="Alta",'Mapa final'!$AA$36="Menor"),CONCATENATE("R5C",'Mapa final'!$O$36),"")</f>
        <v/>
      </c>
      <c r="S20" s="65" t="str">
        <f>IF(AND('Mapa final'!$Y$37="Alta",'Mapa final'!$AA$37="Menor"),CONCATENATE("R5C",'Mapa final'!$O$37),"")</f>
        <v/>
      </c>
      <c r="T20" s="65" t="str">
        <f>IF(AND('Mapa final'!$Y$38="Alta",'Mapa final'!$AA$38="Menor"),CONCATENATE("R5C",'Mapa final'!$O$38),"")</f>
        <v/>
      </c>
      <c r="U20" s="66" t="str">
        <f>IF(AND('Mapa final'!$Y$39="Alta",'Mapa final'!$AA$39="Menor"),CONCATENATE("R5C",'Mapa final'!$O$39),"")</f>
        <v/>
      </c>
      <c r="V20" s="49" t="str">
        <f>IF(AND('Mapa final'!$Y$34="Alta",'Mapa final'!$AA$34="Moderado"),CONCATENATE("R5C",'Mapa final'!$O$34),"")</f>
        <v/>
      </c>
      <c r="W20" s="50" t="str">
        <f>IF(AND('Mapa final'!$Y$35="Alta",'Mapa final'!$AA$35="Moderado"),CONCATENATE("R5C",'Mapa final'!$O$35),"")</f>
        <v/>
      </c>
      <c r="X20" s="50" t="str">
        <f>IF(AND('Mapa final'!$Y$36="Alta",'Mapa final'!$AA$36="Moderado"),CONCATENATE("R5C",'Mapa final'!$O$36),"")</f>
        <v/>
      </c>
      <c r="Y20" s="50" t="str">
        <f>IF(AND('Mapa final'!$Y$37="Alta",'Mapa final'!$AA$37="Moderado"),CONCATENATE("R5C",'Mapa final'!$O$37),"")</f>
        <v/>
      </c>
      <c r="Z20" s="50" t="str">
        <f>IF(AND('Mapa final'!$Y$38="Alta",'Mapa final'!$AA$38="Moderado"),CONCATENATE("R5C",'Mapa final'!$O$38),"")</f>
        <v/>
      </c>
      <c r="AA20" s="51" t="str">
        <f>IF(AND('Mapa final'!$Y$39="Alta",'Mapa final'!$AA$39="Moderado"),CONCATENATE("R5C",'Mapa final'!$O$39),"")</f>
        <v/>
      </c>
      <c r="AB20" s="49" t="str">
        <f>IF(AND('Mapa final'!$Y$34="Alta",'Mapa final'!$AA$34="Mayor"),CONCATENATE("R5C",'Mapa final'!$O$34),"")</f>
        <v/>
      </c>
      <c r="AC20" s="50" t="str">
        <f>IF(AND('Mapa final'!$Y$35="Alta",'Mapa final'!$AA$35="Mayor"),CONCATENATE("R5C",'Mapa final'!$O$35),"")</f>
        <v/>
      </c>
      <c r="AD20" s="50" t="str">
        <f>IF(AND('Mapa final'!$Y$36="Alta",'Mapa final'!$AA$36="Mayor"),CONCATENATE("R5C",'Mapa final'!$O$36),"")</f>
        <v/>
      </c>
      <c r="AE20" s="50" t="str">
        <f>IF(AND('Mapa final'!$Y$37="Alta",'Mapa final'!$AA$37="Mayor"),CONCATENATE("R5C",'Mapa final'!$O$37),"")</f>
        <v/>
      </c>
      <c r="AF20" s="50" t="str">
        <f>IF(AND('Mapa final'!$Y$38="Alta",'Mapa final'!$AA$38="Mayor"),CONCATENATE("R5C",'Mapa final'!$O$38),"")</f>
        <v/>
      </c>
      <c r="AG20" s="51" t="str">
        <f>IF(AND('Mapa final'!$Y$39="Alta",'Mapa final'!$AA$39="Mayor"),CONCATENATE("R5C",'Mapa final'!$O$39),"")</f>
        <v/>
      </c>
      <c r="AH20" s="52" t="str">
        <f>IF(AND('Mapa final'!$Y$34="Alta",'Mapa final'!$AA$34="Catastrófico"),CONCATENATE("R5C",'Mapa final'!$O$34),"")</f>
        <v/>
      </c>
      <c r="AI20" s="53" t="str">
        <f>IF(AND('Mapa final'!$Y$35="Alta",'Mapa final'!$AA$35="Catastrófico"),CONCATENATE("R5C",'Mapa final'!$O$35),"")</f>
        <v/>
      </c>
      <c r="AJ20" s="53" t="str">
        <f>IF(AND('Mapa final'!$Y$36="Alta",'Mapa final'!$AA$36="Catastrófico"),CONCATENATE("R5C",'Mapa final'!$O$36),"")</f>
        <v/>
      </c>
      <c r="AK20" s="53" t="str">
        <f>IF(AND('Mapa final'!$Y$37="Alta",'Mapa final'!$AA$37="Catastrófico"),CONCATENATE("R5C",'Mapa final'!$O$37),"")</f>
        <v/>
      </c>
      <c r="AL20" s="53" t="str">
        <f>IF(AND('Mapa final'!$Y$38="Alta",'Mapa final'!$AA$38="Catastrófico"),CONCATENATE("R5C",'Mapa final'!$O$38),"")</f>
        <v/>
      </c>
      <c r="AM20" s="54" t="str">
        <f>IF(AND('Mapa final'!$Y$39="Alta",'Mapa final'!$AA$39="Catastrófico"),CONCATENATE("R5C",'Mapa final'!$O$39),"")</f>
        <v/>
      </c>
      <c r="AN20" s="80"/>
      <c r="AO20" s="360"/>
      <c r="AP20" s="361"/>
      <c r="AQ20" s="361"/>
      <c r="AR20" s="361"/>
      <c r="AS20" s="361"/>
      <c r="AT20" s="362"/>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row>
    <row r="21" spans="1:76" ht="15" customHeight="1" x14ac:dyDescent="0.3">
      <c r="A21" s="80"/>
      <c r="B21" s="271"/>
      <c r="C21" s="271"/>
      <c r="D21" s="272"/>
      <c r="E21" s="370"/>
      <c r="F21" s="369"/>
      <c r="G21" s="369"/>
      <c r="H21" s="369"/>
      <c r="I21" s="369"/>
      <c r="J21" s="64" t="str">
        <f>IF(AND('Mapa final'!$Y$40="Alta",'Mapa final'!$AA$40="Leve"),CONCATENATE("R6C",'Mapa final'!$O$40),"")</f>
        <v/>
      </c>
      <c r="K21" s="65" t="str">
        <f>IF(AND('Mapa final'!$Y$41="Alta",'Mapa final'!$AA$41="Leve"),CONCATENATE("R6C",'Mapa final'!$O$41),"")</f>
        <v/>
      </c>
      <c r="L21" s="65" t="str">
        <f>IF(AND('Mapa final'!$Y$42="Alta",'Mapa final'!$AA$42="Leve"),CONCATENATE("R6C",'Mapa final'!$O$42),"")</f>
        <v/>
      </c>
      <c r="M21" s="65" t="str">
        <f>IF(AND('Mapa final'!$Y$43="Alta",'Mapa final'!$AA$43="Leve"),CONCATENATE("R6C",'Mapa final'!$O$43),"")</f>
        <v/>
      </c>
      <c r="N21" s="65" t="str">
        <f>IF(AND('Mapa final'!$Y$44="Alta",'Mapa final'!$AA$44="Leve"),CONCATENATE("R6C",'Mapa final'!$O$44),"")</f>
        <v/>
      </c>
      <c r="O21" s="66" t="str">
        <f>IF(AND('Mapa final'!$Y$45="Alta",'Mapa final'!$AA$45="Leve"),CONCATENATE("R6C",'Mapa final'!$O$45),"")</f>
        <v/>
      </c>
      <c r="P21" s="64" t="str">
        <f>IF(AND('Mapa final'!$Y$40="Alta",'Mapa final'!$AA$40="Menor"),CONCATENATE("R6C",'Mapa final'!$O$40),"")</f>
        <v/>
      </c>
      <c r="Q21" s="65" t="str">
        <f>IF(AND('Mapa final'!$Y$41="Alta",'Mapa final'!$AA$41="Menor"),CONCATENATE("R6C",'Mapa final'!$O$41),"")</f>
        <v/>
      </c>
      <c r="R21" s="65" t="str">
        <f>IF(AND('Mapa final'!$Y$42="Alta",'Mapa final'!$AA$42="Menor"),CONCATENATE("R6C",'Mapa final'!$O$42),"")</f>
        <v/>
      </c>
      <c r="S21" s="65" t="str">
        <f>IF(AND('Mapa final'!$Y$43="Alta",'Mapa final'!$AA$43="Menor"),CONCATENATE("R6C",'Mapa final'!$O$43),"")</f>
        <v/>
      </c>
      <c r="T21" s="65" t="str">
        <f>IF(AND('Mapa final'!$Y$44="Alta",'Mapa final'!$AA$44="Menor"),CONCATENATE("R6C",'Mapa final'!$O$44),"")</f>
        <v/>
      </c>
      <c r="U21" s="66" t="str">
        <f>IF(AND('Mapa final'!$Y$45="Alta",'Mapa final'!$AA$45="Menor"),CONCATENATE("R6C",'Mapa final'!$O$45),"")</f>
        <v/>
      </c>
      <c r="V21" s="49" t="str">
        <f>IF(AND('Mapa final'!$Y$40="Alta",'Mapa final'!$AA$40="Moderado"),CONCATENATE("R6C",'Mapa final'!$O$40),"")</f>
        <v/>
      </c>
      <c r="W21" s="50" t="str">
        <f>IF(AND('Mapa final'!$Y$41="Alta",'Mapa final'!$AA$41="Moderado"),CONCATENATE("R6C",'Mapa final'!$O$41),"")</f>
        <v/>
      </c>
      <c r="X21" s="50" t="str">
        <f>IF(AND('Mapa final'!$Y$42="Alta",'Mapa final'!$AA$42="Moderado"),CONCATENATE("R6C",'Mapa final'!$O$42),"")</f>
        <v/>
      </c>
      <c r="Y21" s="50" t="str">
        <f>IF(AND('Mapa final'!$Y$43="Alta",'Mapa final'!$AA$43="Moderado"),CONCATENATE("R6C",'Mapa final'!$O$43),"")</f>
        <v/>
      </c>
      <c r="Z21" s="50" t="str">
        <f>IF(AND('Mapa final'!$Y$44="Alta",'Mapa final'!$AA$44="Moderado"),CONCATENATE("R6C",'Mapa final'!$O$44),"")</f>
        <v/>
      </c>
      <c r="AA21" s="51" t="str">
        <f>IF(AND('Mapa final'!$Y$45="Alta",'Mapa final'!$AA$45="Moderado"),CONCATENATE("R6C",'Mapa final'!$O$45),"")</f>
        <v/>
      </c>
      <c r="AB21" s="49" t="str">
        <f>IF(AND('Mapa final'!$Y$40="Alta",'Mapa final'!$AA$40="Mayor"),CONCATENATE("R6C",'Mapa final'!$O$40),"")</f>
        <v/>
      </c>
      <c r="AC21" s="50" t="str">
        <f>IF(AND('Mapa final'!$Y$41="Alta",'Mapa final'!$AA$41="Mayor"),CONCATENATE("R6C",'Mapa final'!$O$41),"")</f>
        <v/>
      </c>
      <c r="AD21" s="50" t="str">
        <f>IF(AND('Mapa final'!$Y$42="Alta",'Mapa final'!$AA$42="Mayor"),CONCATENATE("R6C",'Mapa final'!$O$42),"")</f>
        <v/>
      </c>
      <c r="AE21" s="50" t="str">
        <f>IF(AND('Mapa final'!$Y$43="Alta",'Mapa final'!$AA$43="Mayor"),CONCATENATE("R6C",'Mapa final'!$O$43),"")</f>
        <v/>
      </c>
      <c r="AF21" s="50" t="str">
        <f>IF(AND('Mapa final'!$Y$44="Alta",'Mapa final'!$AA$44="Mayor"),CONCATENATE("R6C",'Mapa final'!$O$44),"")</f>
        <v/>
      </c>
      <c r="AG21" s="51" t="str">
        <f>IF(AND('Mapa final'!$Y$45="Alta",'Mapa final'!$AA$45="Mayor"),CONCATENATE("R6C",'Mapa final'!$O$45),"")</f>
        <v/>
      </c>
      <c r="AH21" s="52" t="str">
        <f>IF(AND('Mapa final'!$Y$40="Alta",'Mapa final'!$AA$40="Catastrófico"),CONCATENATE("R6C",'Mapa final'!$O$40),"")</f>
        <v/>
      </c>
      <c r="AI21" s="53" t="str">
        <f>IF(AND('Mapa final'!$Y$41="Alta",'Mapa final'!$AA$41="Catastrófico"),CONCATENATE("R6C",'Mapa final'!$O$41),"")</f>
        <v/>
      </c>
      <c r="AJ21" s="53" t="str">
        <f>IF(AND('Mapa final'!$Y$42="Alta",'Mapa final'!$AA$42="Catastrófico"),CONCATENATE("R6C",'Mapa final'!$O$42),"")</f>
        <v/>
      </c>
      <c r="AK21" s="53" t="str">
        <f>IF(AND('Mapa final'!$Y$43="Alta",'Mapa final'!$AA$43="Catastrófico"),CONCATENATE("R6C",'Mapa final'!$O$43),"")</f>
        <v/>
      </c>
      <c r="AL21" s="53" t="str">
        <f>IF(AND('Mapa final'!$Y$44="Alta",'Mapa final'!$AA$44="Catastrófico"),CONCATENATE("R6C",'Mapa final'!$O$44),"")</f>
        <v/>
      </c>
      <c r="AM21" s="54" t="str">
        <f>IF(AND('Mapa final'!$Y$45="Alta",'Mapa final'!$AA$45="Catastrófico"),CONCATENATE("R6C",'Mapa final'!$O$45),"")</f>
        <v/>
      </c>
      <c r="AN21" s="80"/>
      <c r="AO21" s="360"/>
      <c r="AP21" s="361"/>
      <c r="AQ21" s="361"/>
      <c r="AR21" s="361"/>
      <c r="AS21" s="361"/>
      <c r="AT21" s="362"/>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row>
    <row r="22" spans="1:76" ht="15" customHeight="1" x14ac:dyDescent="0.3">
      <c r="A22" s="80"/>
      <c r="B22" s="271"/>
      <c r="C22" s="271"/>
      <c r="D22" s="272"/>
      <c r="E22" s="370"/>
      <c r="F22" s="369"/>
      <c r="G22" s="369"/>
      <c r="H22" s="369"/>
      <c r="I22" s="369"/>
      <c r="J22" s="64" t="str">
        <f>IF(AND('Mapa final'!$Y$46="Alta",'Mapa final'!$AA$46="Leve"),CONCATENATE("R7C",'Mapa final'!$O$46),"")</f>
        <v/>
      </c>
      <c r="K22" s="65" t="str">
        <f>IF(AND('Mapa final'!$Y$47="Alta",'Mapa final'!$AA$47="Leve"),CONCATENATE("R7C",'Mapa final'!$O$47),"")</f>
        <v/>
      </c>
      <c r="L22" s="65" t="str">
        <f>IF(AND('Mapa final'!$Y$48="Alta",'Mapa final'!$AA$48="Leve"),CONCATENATE("R7C",'Mapa final'!$O$48),"")</f>
        <v/>
      </c>
      <c r="M22" s="65" t="str">
        <f>IF(AND('Mapa final'!$Y$49="Alta",'Mapa final'!$AA$49="Leve"),CONCATENATE("R7C",'Mapa final'!$O$49),"")</f>
        <v/>
      </c>
      <c r="N22" s="65" t="str">
        <f>IF(AND('Mapa final'!$Y$50="Alta",'Mapa final'!$AA$50="Leve"),CONCATENATE("R7C",'Mapa final'!$O$50),"")</f>
        <v/>
      </c>
      <c r="O22" s="66" t="str">
        <f>IF(AND('Mapa final'!$Y$51="Alta",'Mapa final'!$AA$51="Leve"),CONCATENATE("R7C",'Mapa final'!$O$51),"")</f>
        <v/>
      </c>
      <c r="P22" s="64" t="str">
        <f>IF(AND('Mapa final'!$Y$46="Alta",'Mapa final'!$AA$46="Menor"),CONCATENATE("R7C",'Mapa final'!$O$46),"")</f>
        <v/>
      </c>
      <c r="Q22" s="65" t="str">
        <f>IF(AND('Mapa final'!$Y$47="Alta",'Mapa final'!$AA$47="Menor"),CONCATENATE("R7C",'Mapa final'!$O$47),"")</f>
        <v/>
      </c>
      <c r="R22" s="65" t="str">
        <f>IF(AND('Mapa final'!$Y$48="Alta",'Mapa final'!$AA$48="Menor"),CONCATENATE("R7C",'Mapa final'!$O$48),"")</f>
        <v/>
      </c>
      <c r="S22" s="65" t="str">
        <f>IF(AND('Mapa final'!$Y$49="Alta",'Mapa final'!$AA$49="Menor"),CONCATENATE("R7C",'Mapa final'!$O$49),"")</f>
        <v/>
      </c>
      <c r="T22" s="65" t="str">
        <f>IF(AND('Mapa final'!$Y$50="Alta",'Mapa final'!$AA$50="Menor"),CONCATENATE("R7C",'Mapa final'!$O$50),"")</f>
        <v/>
      </c>
      <c r="U22" s="66" t="str">
        <f>IF(AND('Mapa final'!$Y$51="Alta",'Mapa final'!$AA$51="Menor"),CONCATENATE("R7C",'Mapa final'!$O$51),"")</f>
        <v/>
      </c>
      <c r="V22" s="49" t="str">
        <f>IF(AND('Mapa final'!$Y$46="Alta",'Mapa final'!$AA$46="Moderado"),CONCATENATE("R7C",'Mapa final'!$O$46),"")</f>
        <v/>
      </c>
      <c r="W22" s="50" t="str">
        <f>IF(AND('Mapa final'!$Y$47="Alta",'Mapa final'!$AA$47="Moderado"),CONCATENATE("R7C",'Mapa final'!$O$47),"")</f>
        <v/>
      </c>
      <c r="X22" s="50" t="str">
        <f>IF(AND('Mapa final'!$Y$48="Alta",'Mapa final'!$AA$48="Moderado"),CONCATENATE("R7C",'Mapa final'!$O$48),"")</f>
        <v/>
      </c>
      <c r="Y22" s="50" t="str">
        <f>IF(AND('Mapa final'!$Y$49="Alta",'Mapa final'!$AA$49="Moderado"),CONCATENATE("R7C",'Mapa final'!$O$49),"")</f>
        <v/>
      </c>
      <c r="Z22" s="50" t="str">
        <f>IF(AND('Mapa final'!$Y$50="Alta",'Mapa final'!$AA$50="Moderado"),CONCATENATE("R7C",'Mapa final'!$O$50),"")</f>
        <v/>
      </c>
      <c r="AA22" s="51" t="str">
        <f>IF(AND('Mapa final'!$Y$51="Alta",'Mapa final'!$AA$51="Moderado"),CONCATENATE("R7C",'Mapa final'!$O$51),"")</f>
        <v/>
      </c>
      <c r="AB22" s="49" t="str">
        <f>IF(AND('Mapa final'!$Y$46="Alta",'Mapa final'!$AA$46="Mayor"),CONCATENATE("R7C",'Mapa final'!$O$46),"")</f>
        <v/>
      </c>
      <c r="AC22" s="50" t="str">
        <f>IF(AND('Mapa final'!$Y$47="Alta",'Mapa final'!$AA$47="Mayor"),CONCATENATE("R7C",'Mapa final'!$O$47),"")</f>
        <v/>
      </c>
      <c r="AD22" s="50" t="str">
        <f>IF(AND('Mapa final'!$Y$48="Alta",'Mapa final'!$AA$48="Mayor"),CONCATENATE("R7C",'Mapa final'!$O$48),"")</f>
        <v/>
      </c>
      <c r="AE22" s="50" t="str">
        <f>IF(AND('Mapa final'!$Y$49="Alta",'Mapa final'!$AA$49="Mayor"),CONCATENATE("R7C",'Mapa final'!$O$49),"")</f>
        <v/>
      </c>
      <c r="AF22" s="50" t="str">
        <f>IF(AND('Mapa final'!$Y$50="Alta",'Mapa final'!$AA$50="Mayor"),CONCATENATE("R7C",'Mapa final'!$O$50),"")</f>
        <v/>
      </c>
      <c r="AG22" s="51" t="str">
        <f>IF(AND('Mapa final'!$Y$51="Alta",'Mapa final'!$AA$51="Mayor"),CONCATENATE("R7C",'Mapa final'!$O$51),"")</f>
        <v/>
      </c>
      <c r="AH22" s="52" t="str">
        <f>IF(AND('Mapa final'!$Y$46="Alta",'Mapa final'!$AA$46="Catastrófico"),CONCATENATE("R7C",'Mapa final'!$O$46),"")</f>
        <v/>
      </c>
      <c r="AI22" s="53" t="str">
        <f>IF(AND('Mapa final'!$Y$47="Alta",'Mapa final'!$AA$47="Catastrófico"),CONCATENATE("R7C",'Mapa final'!$O$47),"")</f>
        <v/>
      </c>
      <c r="AJ22" s="53" t="str">
        <f>IF(AND('Mapa final'!$Y$48="Alta",'Mapa final'!$AA$48="Catastrófico"),CONCATENATE("R7C",'Mapa final'!$O$48),"")</f>
        <v/>
      </c>
      <c r="AK22" s="53" t="str">
        <f>IF(AND('Mapa final'!$Y$49="Alta",'Mapa final'!$AA$49="Catastrófico"),CONCATENATE("R7C",'Mapa final'!$O$49),"")</f>
        <v/>
      </c>
      <c r="AL22" s="53" t="str">
        <f>IF(AND('Mapa final'!$Y$50="Alta",'Mapa final'!$AA$50="Catastrófico"),CONCATENATE("R7C",'Mapa final'!$O$50),"")</f>
        <v/>
      </c>
      <c r="AM22" s="54" t="str">
        <f>IF(AND('Mapa final'!$Y$51="Alta",'Mapa final'!$AA$51="Catastrófico"),CONCATENATE("R7C",'Mapa final'!$O$51),"")</f>
        <v/>
      </c>
      <c r="AN22" s="80"/>
      <c r="AO22" s="360"/>
      <c r="AP22" s="361"/>
      <c r="AQ22" s="361"/>
      <c r="AR22" s="361"/>
      <c r="AS22" s="361"/>
      <c r="AT22" s="362"/>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15" customHeight="1" x14ac:dyDescent="0.3">
      <c r="A23" s="80"/>
      <c r="B23" s="271"/>
      <c r="C23" s="271"/>
      <c r="D23" s="272"/>
      <c r="E23" s="370"/>
      <c r="F23" s="369"/>
      <c r="G23" s="369"/>
      <c r="H23" s="369"/>
      <c r="I23" s="369"/>
      <c r="J23" s="64" t="str">
        <f>IF(AND('Mapa final'!$Y$52="Alta",'Mapa final'!$AA$52="Leve"),CONCATENATE("R8C",'Mapa final'!$O$52),"")</f>
        <v/>
      </c>
      <c r="K23" s="65" t="str">
        <f>IF(AND('Mapa final'!$Y$53="Alta",'Mapa final'!$AA$53="Leve"),CONCATENATE("R8C",'Mapa final'!$O$53),"")</f>
        <v/>
      </c>
      <c r="L23" s="65" t="str">
        <f>IF(AND('Mapa final'!$Y$54="Alta",'Mapa final'!$AA$54="Leve"),CONCATENATE("R8C",'Mapa final'!$O$54),"")</f>
        <v/>
      </c>
      <c r="M23" s="65" t="str">
        <f>IF(AND('Mapa final'!$Y$55="Alta",'Mapa final'!$AA$55="Leve"),CONCATENATE("R8C",'Mapa final'!$O$55),"")</f>
        <v/>
      </c>
      <c r="N23" s="65" t="str">
        <f>IF(AND('Mapa final'!$Y$56="Alta",'Mapa final'!$AA$56="Leve"),CONCATENATE("R8C",'Mapa final'!$O$56),"")</f>
        <v/>
      </c>
      <c r="O23" s="66" t="str">
        <f>IF(AND('Mapa final'!$Y$57="Alta",'Mapa final'!$AA$57="Leve"),CONCATENATE("R8C",'Mapa final'!$O$57),"")</f>
        <v/>
      </c>
      <c r="P23" s="64" t="str">
        <f>IF(AND('Mapa final'!$Y$52="Alta",'Mapa final'!$AA$52="Menor"),CONCATENATE("R8C",'Mapa final'!$O$52),"")</f>
        <v/>
      </c>
      <c r="Q23" s="65" t="str">
        <f>IF(AND('Mapa final'!$Y$53="Alta",'Mapa final'!$AA$53="Menor"),CONCATENATE("R8C",'Mapa final'!$O$53),"")</f>
        <v/>
      </c>
      <c r="R23" s="65" t="str">
        <f>IF(AND('Mapa final'!$Y$54="Alta",'Mapa final'!$AA$54="Menor"),CONCATENATE("R8C",'Mapa final'!$O$54),"")</f>
        <v/>
      </c>
      <c r="S23" s="65" t="str">
        <f>IF(AND('Mapa final'!$Y$55="Alta",'Mapa final'!$AA$55="Menor"),CONCATENATE("R8C",'Mapa final'!$O$55),"")</f>
        <v/>
      </c>
      <c r="T23" s="65" t="str">
        <f>IF(AND('Mapa final'!$Y$56="Alta",'Mapa final'!$AA$56="Menor"),CONCATENATE("R8C",'Mapa final'!$O$56),"")</f>
        <v/>
      </c>
      <c r="U23" s="66" t="str">
        <f>IF(AND('Mapa final'!$Y$57="Alta",'Mapa final'!$AA$57="Menor"),CONCATENATE("R8C",'Mapa final'!$O$57),"")</f>
        <v/>
      </c>
      <c r="V23" s="49" t="str">
        <f>IF(AND('Mapa final'!$Y$52="Alta",'Mapa final'!$AA$52="Moderado"),CONCATENATE("R8C",'Mapa final'!$O$52),"")</f>
        <v/>
      </c>
      <c r="W23" s="50" t="str">
        <f>IF(AND('Mapa final'!$Y$53="Alta",'Mapa final'!$AA$53="Moderado"),CONCATENATE("R8C",'Mapa final'!$O$53),"")</f>
        <v/>
      </c>
      <c r="X23" s="50" t="str">
        <f>IF(AND('Mapa final'!$Y$54="Alta",'Mapa final'!$AA$54="Moderado"),CONCATENATE("R8C",'Mapa final'!$O$54),"")</f>
        <v/>
      </c>
      <c r="Y23" s="50" t="str">
        <f>IF(AND('Mapa final'!$Y$55="Alta",'Mapa final'!$AA$55="Moderado"),CONCATENATE("R8C",'Mapa final'!$O$55),"")</f>
        <v/>
      </c>
      <c r="Z23" s="50" t="str">
        <f>IF(AND('Mapa final'!$Y$56="Alta",'Mapa final'!$AA$56="Moderado"),CONCATENATE("R8C",'Mapa final'!$O$56),"")</f>
        <v/>
      </c>
      <c r="AA23" s="51" t="str">
        <f>IF(AND('Mapa final'!$Y$57="Alta",'Mapa final'!$AA$57="Moderado"),CONCATENATE("R8C",'Mapa final'!$O$57),"")</f>
        <v/>
      </c>
      <c r="AB23" s="49" t="str">
        <f>IF(AND('Mapa final'!$Y$52="Alta",'Mapa final'!$AA$52="Mayor"),CONCATENATE("R8C",'Mapa final'!$O$52),"")</f>
        <v/>
      </c>
      <c r="AC23" s="50" t="str">
        <f>IF(AND('Mapa final'!$Y$53="Alta",'Mapa final'!$AA$53="Mayor"),CONCATENATE("R8C",'Mapa final'!$O$53),"")</f>
        <v/>
      </c>
      <c r="AD23" s="50" t="str">
        <f>IF(AND('Mapa final'!$Y$54="Alta",'Mapa final'!$AA$54="Mayor"),CONCATENATE("R8C",'Mapa final'!$O$54),"")</f>
        <v/>
      </c>
      <c r="AE23" s="50" t="str">
        <f>IF(AND('Mapa final'!$Y$55="Alta",'Mapa final'!$AA$55="Mayor"),CONCATENATE("R8C",'Mapa final'!$O$55),"")</f>
        <v/>
      </c>
      <c r="AF23" s="50" t="str">
        <f>IF(AND('Mapa final'!$Y$56="Alta",'Mapa final'!$AA$56="Mayor"),CONCATENATE("R8C",'Mapa final'!$O$56),"")</f>
        <v/>
      </c>
      <c r="AG23" s="51" t="str">
        <f>IF(AND('Mapa final'!$Y$57="Alta",'Mapa final'!$AA$57="Mayor"),CONCATENATE("R8C",'Mapa final'!$O$57),"")</f>
        <v/>
      </c>
      <c r="AH23" s="52" t="str">
        <f>IF(AND('Mapa final'!$Y$52="Alta",'Mapa final'!$AA$52="Catastrófico"),CONCATENATE("R8C",'Mapa final'!$O$52),"")</f>
        <v/>
      </c>
      <c r="AI23" s="53" t="str">
        <f>IF(AND('Mapa final'!$Y$53="Alta",'Mapa final'!$AA$53="Catastrófico"),CONCATENATE("R8C",'Mapa final'!$O$53),"")</f>
        <v/>
      </c>
      <c r="AJ23" s="53" t="str">
        <f>IF(AND('Mapa final'!$Y$54="Alta",'Mapa final'!$AA$54="Catastrófico"),CONCATENATE("R8C",'Mapa final'!$O$54),"")</f>
        <v/>
      </c>
      <c r="AK23" s="53" t="str">
        <f>IF(AND('Mapa final'!$Y$55="Alta",'Mapa final'!$AA$55="Catastrófico"),CONCATENATE("R8C",'Mapa final'!$O$55),"")</f>
        <v/>
      </c>
      <c r="AL23" s="53" t="str">
        <f>IF(AND('Mapa final'!$Y$56="Alta",'Mapa final'!$AA$56="Catastrófico"),CONCATENATE("R8C",'Mapa final'!$O$56),"")</f>
        <v/>
      </c>
      <c r="AM23" s="54" t="str">
        <f>IF(AND('Mapa final'!$Y$57="Alta",'Mapa final'!$AA$57="Catastrófico"),CONCATENATE("R8C",'Mapa final'!$O$57),"")</f>
        <v/>
      </c>
      <c r="AN23" s="80"/>
      <c r="AO23" s="360"/>
      <c r="AP23" s="361"/>
      <c r="AQ23" s="361"/>
      <c r="AR23" s="361"/>
      <c r="AS23" s="361"/>
      <c r="AT23" s="362"/>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15" customHeight="1" x14ac:dyDescent="0.3">
      <c r="A24" s="80"/>
      <c r="B24" s="271"/>
      <c r="C24" s="271"/>
      <c r="D24" s="272"/>
      <c r="E24" s="370"/>
      <c r="F24" s="369"/>
      <c r="G24" s="369"/>
      <c r="H24" s="369"/>
      <c r="I24" s="369"/>
      <c r="J24" s="64" t="str">
        <f>IF(AND('Mapa final'!$Y$58="Alta",'Mapa final'!$AA$58="Leve"),CONCATENATE("R9C",'Mapa final'!$O$58),"")</f>
        <v/>
      </c>
      <c r="K24" s="65" t="str">
        <f>IF(AND('Mapa final'!$Y$59="Alta",'Mapa final'!$AA$59="Leve"),CONCATENATE("R9C",'Mapa final'!$O$59),"")</f>
        <v/>
      </c>
      <c r="L24" s="65" t="str">
        <f>IF(AND('Mapa final'!$Y$60="Alta",'Mapa final'!$AA$60="Leve"),CONCATENATE("R9C",'Mapa final'!$O$60),"")</f>
        <v/>
      </c>
      <c r="M24" s="65" t="str">
        <f>IF(AND('Mapa final'!$Y$61="Alta",'Mapa final'!$AA$61="Leve"),CONCATENATE("R9C",'Mapa final'!$O$61),"")</f>
        <v/>
      </c>
      <c r="N24" s="65" t="str">
        <f>IF(AND('Mapa final'!$Y$62="Alta",'Mapa final'!$AA$62="Leve"),CONCATENATE("R9C",'Mapa final'!$O$62),"")</f>
        <v/>
      </c>
      <c r="O24" s="66" t="str">
        <f>IF(AND('Mapa final'!$Y$63="Alta",'Mapa final'!$AA$63="Leve"),CONCATENATE("R9C",'Mapa final'!$O$63),"")</f>
        <v/>
      </c>
      <c r="P24" s="64" t="str">
        <f>IF(AND('Mapa final'!$Y$58="Alta",'Mapa final'!$AA$58="Menor"),CONCATENATE("R9C",'Mapa final'!$O$58),"")</f>
        <v/>
      </c>
      <c r="Q24" s="65" t="str">
        <f>IF(AND('Mapa final'!$Y$59="Alta",'Mapa final'!$AA$59="Menor"),CONCATENATE("R9C",'Mapa final'!$O$59),"")</f>
        <v/>
      </c>
      <c r="R24" s="65" t="str">
        <f>IF(AND('Mapa final'!$Y$60="Alta",'Mapa final'!$AA$60="Menor"),CONCATENATE("R9C",'Mapa final'!$O$60),"")</f>
        <v/>
      </c>
      <c r="S24" s="65" t="str">
        <f>IF(AND('Mapa final'!$Y$61="Alta",'Mapa final'!$AA$61="Menor"),CONCATENATE("R9C",'Mapa final'!$O$61),"")</f>
        <v/>
      </c>
      <c r="T24" s="65" t="str">
        <f>IF(AND('Mapa final'!$Y$62="Alta",'Mapa final'!$AA$62="Menor"),CONCATENATE("R9C",'Mapa final'!$O$62),"")</f>
        <v/>
      </c>
      <c r="U24" s="66" t="str">
        <f>IF(AND('Mapa final'!$Y$63="Alta",'Mapa final'!$AA$63="Menor"),CONCATENATE("R9C",'Mapa final'!$O$63),"")</f>
        <v/>
      </c>
      <c r="V24" s="49" t="str">
        <f>IF(AND('Mapa final'!$Y$58="Alta",'Mapa final'!$AA$58="Moderado"),CONCATENATE("R9C",'Mapa final'!$O$58),"")</f>
        <v/>
      </c>
      <c r="W24" s="50" t="str">
        <f>IF(AND('Mapa final'!$Y$59="Alta",'Mapa final'!$AA$59="Moderado"),CONCATENATE("R9C",'Mapa final'!$O$59),"")</f>
        <v/>
      </c>
      <c r="X24" s="50" t="str">
        <f>IF(AND('Mapa final'!$Y$60="Alta",'Mapa final'!$AA$60="Moderado"),CONCATENATE("R9C",'Mapa final'!$O$60),"")</f>
        <v/>
      </c>
      <c r="Y24" s="50" t="str">
        <f>IF(AND('Mapa final'!$Y$61="Alta",'Mapa final'!$AA$61="Moderado"),CONCATENATE("R9C",'Mapa final'!$O$61),"")</f>
        <v/>
      </c>
      <c r="Z24" s="50" t="str">
        <f>IF(AND('Mapa final'!$Y$62="Alta",'Mapa final'!$AA$62="Moderado"),CONCATENATE("R9C",'Mapa final'!$O$62),"")</f>
        <v/>
      </c>
      <c r="AA24" s="51" t="str">
        <f>IF(AND('Mapa final'!$Y$63="Alta",'Mapa final'!$AA$63="Moderado"),CONCATENATE("R9C",'Mapa final'!$O$63),"")</f>
        <v/>
      </c>
      <c r="AB24" s="49" t="str">
        <f>IF(AND('Mapa final'!$Y$58="Alta",'Mapa final'!$AA$58="Mayor"),CONCATENATE("R9C",'Mapa final'!$O$58),"")</f>
        <v/>
      </c>
      <c r="AC24" s="50" t="str">
        <f>IF(AND('Mapa final'!$Y$59="Alta",'Mapa final'!$AA$59="Mayor"),CONCATENATE("R9C",'Mapa final'!$O$59),"")</f>
        <v/>
      </c>
      <c r="AD24" s="50" t="str">
        <f>IF(AND('Mapa final'!$Y$60="Alta",'Mapa final'!$AA$60="Mayor"),CONCATENATE("R9C",'Mapa final'!$O$60),"")</f>
        <v/>
      </c>
      <c r="AE24" s="50" t="str">
        <f>IF(AND('Mapa final'!$Y$61="Alta",'Mapa final'!$AA$61="Mayor"),CONCATENATE("R9C",'Mapa final'!$O$61),"")</f>
        <v/>
      </c>
      <c r="AF24" s="50" t="str">
        <f>IF(AND('Mapa final'!$Y$62="Alta",'Mapa final'!$AA$62="Mayor"),CONCATENATE("R9C",'Mapa final'!$O$62),"")</f>
        <v/>
      </c>
      <c r="AG24" s="51" t="str">
        <f>IF(AND('Mapa final'!$Y$63="Alta",'Mapa final'!$AA$63="Mayor"),CONCATENATE("R9C",'Mapa final'!$O$63),"")</f>
        <v/>
      </c>
      <c r="AH24" s="52" t="str">
        <f>IF(AND('Mapa final'!$Y$58="Alta",'Mapa final'!$AA$58="Catastrófico"),CONCATENATE("R9C",'Mapa final'!$O$58),"")</f>
        <v/>
      </c>
      <c r="AI24" s="53" t="str">
        <f>IF(AND('Mapa final'!$Y$59="Alta",'Mapa final'!$AA$59="Catastrófico"),CONCATENATE("R9C",'Mapa final'!$O$59),"")</f>
        <v/>
      </c>
      <c r="AJ24" s="53" t="str">
        <f>IF(AND('Mapa final'!$Y$60="Alta",'Mapa final'!$AA$60="Catastrófico"),CONCATENATE("R9C",'Mapa final'!$O$60),"")</f>
        <v/>
      </c>
      <c r="AK24" s="53" t="str">
        <f>IF(AND('Mapa final'!$Y$61="Alta",'Mapa final'!$AA$61="Catastrófico"),CONCATENATE("R9C",'Mapa final'!$O$61),"")</f>
        <v/>
      </c>
      <c r="AL24" s="53" t="str">
        <f>IF(AND('Mapa final'!$Y$62="Alta",'Mapa final'!$AA$62="Catastrófico"),CONCATENATE("R9C",'Mapa final'!$O$62),"")</f>
        <v/>
      </c>
      <c r="AM24" s="54" t="str">
        <f>IF(AND('Mapa final'!$Y$63="Alta",'Mapa final'!$AA$63="Catastrófico"),CONCATENATE("R9C",'Mapa final'!$O$63),"")</f>
        <v/>
      </c>
      <c r="AN24" s="80"/>
      <c r="AO24" s="360"/>
      <c r="AP24" s="361"/>
      <c r="AQ24" s="361"/>
      <c r="AR24" s="361"/>
      <c r="AS24" s="361"/>
      <c r="AT24" s="362"/>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ht="15.75" customHeight="1" thickBot="1" x14ac:dyDescent="0.35">
      <c r="A25" s="80"/>
      <c r="B25" s="271"/>
      <c r="C25" s="271"/>
      <c r="D25" s="272"/>
      <c r="E25" s="371"/>
      <c r="F25" s="372"/>
      <c r="G25" s="372"/>
      <c r="H25" s="372"/>
      <c r="I25" s="372"/>
      <c r="J25" s="67" t="str">
        <f>IF(AND('Mapa final'!$Y$64="Alta",'Mapa final'!$AA$64="Leve"),CONCATENATE("R10C",'Mapa final'!$O$64),"")</f>
        <v/>
      </c>
      <c r="K25" s="68" t="str">
        <f>IF(AND('Mapa final'!$Y$65="Alta",'Mapa final'!$AA$65="Leve"),CONCATENATE("R10C",'Mapa final'!$O$65),"")</f>
        <v/>
      </c>
      <c r="L25" s="68" t="str">
        <f>IF(AND('Mapa final'!$Y$66="Alta",'Mapa final'!$AA$66="Leve"),CONCATENATE("R10C",'Mapa final'!$O$66),"")</f>
        <v/>
      </c>
      <c r="M25" s="68" t="str">
        <f>IF(AND('Mapa final'!$Y$67="Alta",'Mapa final'!$AA$67="Leve"),CONCATENATE("R10C",'Mapa final'!$O$67),"")</f>
        <v/>
      </c>
      <c r="N25" s="68" t="str">
        <f>IF(AND('Mapa final'!$Y$68="Alta",'Mapa final'!$AA$68="Leve"),CONCATENATE("R10C",'Mapa final'!$O$68),"")</f>
        <v/>
      </c>
      <c r="O25" s="69" t="str">
        <f>IF(AND('Mapa final'!$Y$69="Alta",'Mapa final'!$AA$69="Leve"),CONCATENATE("R10C",'Mapa final'!$O$69),"")</f>
        <v/>
      </c>
      <c r="P25" s="67" t="str">
        <f>IF(AND('Mapa final'!$Y$64="Alta",'Mapa final'!$AA$64="Menor"),CONCATENATE("R10C",'Mapa final'!$O$64),"")</f>
        <v/>
      </c>
      <c r="Q25" s="68" t="str">
        <f>IF(AND('Mapa final'!$Y$65="Alta",'Mapa final'!$AA$65="Menor"),CONCATENATE("R10C",'Mapa final'!$O$65),"")</f>
        <v/>
      </c>
      <c r="R25" s="68" t="str">
        <f>IF(AND('Mapa final'!$Y$66="Alta",'Mapa final'!$AA$66="Menor"),CONCATENATE("R10C",'Mapa final'!$O$66),"")</f>
        <v/>
      </c>
      <c r="S25" s="68" t="str">
        <f>IF(AND('Mapa final'!$Y$67="Alta",'Mapa final'!$AA$67="Menor"),CONCATENATE("R10C",'Mapa final'!$O$67),"")</f>
        <v/>
      </c>
      <c r="T25" s="68" t="str">
        <f>IF(AND('Mapa final'!$Y$68="Alta",'Mapa final'!$AA$68="Menor"),CONCATENATE("R10C",'Mapa final'!$O$68),"")</f>
        <v/>
      </c>
      <c r="U25" s="69" t="str">
        <f>IF(AND('Mapa final'!$Y$69="Alta",'Mapa final'!$AA$69="Menor"),CONCATENATE("R10C",'Mapa final'!$O$69),"")</f>
        <v/>
      </c>
      <c r="V25" s="55" t="str">
        <f>IF(AND('Mapa final'!$Y$64="Alta",'Mapa final'!$AA$64="Moderado"),CONCATENATE("R10C",'Mapa final'!$O$64),"")</f>
        <v/>
      </c>
      <c r="W25" s="56" t="str">
        <f>IF(AND('Mapa final'!$Y$65="Alta",'Mapa final'!$AA$65="Moderado"),CONCATENATE("R10C",'Mapa final'!$O$65),"")</f>
        <v/>
      </c>
      <c r="X25" s="56" t="str">
        <f>IF(AND('Mapa final'!$Y$66="Alta",'Mapa final'!$AA$66="Moderado"),CONCATENATE("R10C",'Mapa final'!$O$66),"")</f>
        <v/>
      </c>
      <c r="Y25" s="56" t="str">
        <f>IF(AND('Mapa final'!$Y$67="Alta",'Mapa final'!$AA$67="Moderado"),CONCATENATE("R10C",'Mapa final'!$O$67),"")</f>
        <v/>
      </c>
      <c r="Z25" s="56" t="str">
        <f>IF(AND('Mapa final'!$Y$68="Alta",'Mapa final'!$AA$68="Moderado"),CONCATENATE("R10C",'Mapa final'!$O$68),"")</f>
        <v/>
      </c>
      <c r="AA25" s="57" t="str">
        <f>IF(AND('Mapa final'!$Y$69="Alta",'Mapa final'!$AA$69="Moderado"),CONCATENATE("R10C",'Mapa final'!$O$69),"")</f>
        <v/>
      </c>
      <c r="AB25" s="55" t="str">
        <f>IF(AND('Mapa final'!$Y$64="Alta",'Mapa final'!$AA$64="Mayor"),CONCATENATE("R10C",'Mapa final'!$O$64),"")</f>
        <v/>
      </c>
      <c r="AC25" s="56" t="str">
        <f>IF(AND('Mapa final'!$Y$65="Alta",'Mapa final'!$AA$65="Mayor"),CONCATENATE("R10C",'Mapa final'!$O$65),"")</f>
        <v/>
      </c>
      <c r="AD25" s="56" t="str">
        <f>IF(AND('Mapa final'!$Y$66="Alta",'Mapa final'!$AA$66="Mayor"),CONCATENATE("R10C",'Mapa final'!$O$66),"")</f>
        <v/>
      </c>
      <c r="AE25" s="56" t="str">
        <f>IF(AND('Mapa final'!$Y$67="Alta",'Mapa final'!$AA$67="Mayor"),CONCATENATE("R10C",'Mapa final'!$O$67),"")</f>
        <v/>
      </c>
      <c r="AF25" s="56" t="str">
        <f>IF(AND('Mapa final'!$Y$68="Alta",'Mapa final'!$AA$68="Mayor"),CONCATENATE("R10C",'Mapa final'!$O$68),"")</f>
        <v/>
      </c>
      <c r="AG25" s="57" t="str">
        <f>IF(AND('Mapa final'!$Y$69="Alta",'Mapa final'!$AA$69="Mayor"),CONCATENATE("R10C",'Mapa final'!$O$69),"")</f>
        <v/>
      </c>
      <c r="AH25" s="58" t="str">
        <f>IF(AND('Mapa final'!$Y$64="Alta",'Mapa final'!$AA$64="Catastrófico"),CONCATENATE("R10C",'Mapa final'!$O$64),"")</f>
        <v/>
      </c>
      <c r="AI25" s="59" t="str">
        <f>IF(AND('Mapa final'!$Y$65="Alta",'Mapa final'!$AA$65="Catastrófico"),CONCATENATE("R10C",'Mapa final'!$O$65),"")</f>
        <v/>
      </c>
      <c r="AJ25" s="59" t="str">
        <f>IF(AND('Mapa final'!$Y$66="Alta",'Mapa final'!$AA$66="Catastrófico"),CONCATENATE("R10C",'Mapa final'!$O$66),"")</f>
        <v/>
      </c>
      <c r="AK25" s="59" t="str">
        <f>IF(AND('Mapa final'!$Y$67="Alta",'Mapa final'!$AA$67="Catastrófico"),CONCATENATE("R10C",'Mapa final'!$O$67),"")</f>
        <v/>
      </c>
      <c r="AL25" s="59" t="str">
        <f>IF(AND('Mapa final'!$Y$68="Alta",'Mapa final'!$AA$68="Catastrófico"),CONCATENATE("R10C",'Mapa final'!$O$68),"")</f>
        <v/>
      </c>
      <c r="AM25" s="60" t="str">
        <f>IF(AND('Mapa final'!$Y$69="Alta",'Mapa final'!$AA$69="Catastrófico"),CONCATENATE("R10C",'Mapa final'!$O$69),"")</f>
        <v/>
      </c>
      <c r="AN25" s="80"/>
      <c r="AO25" s="363"/>
      <c r="AP25" s="364"/>
      <c r="AQ25" s="364"/>
      <c r="AR25" s="364"/>
      <c r="AS25" s="364"/>
      <c r="AT25" s="365"/>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row>
    <row r="26" spans="1:76" ht="15" customHeight="1" x14ac:dyDescent="0.3">
      <c r="A26" s="80"/>
      <c r="B26" s="271"/>
      <c r="C26" s="271"/>
      <c r="D26" s="272"/>
      <c r="E26" s="366" t="s">
        <v>116</v>
      </c>
      <c r="F26" s="367"/>
      <c r="G26" s="367"/>
      <c r="H26" s="367"/>
      <c r="I26" s="384"/>
      <c r="J26" s="61" t="str">
        <f>IF(AND('Mapa final'!$Y$10="Media",'Mapa final'!$AA$10="Leve"),CONCATENATE("R1C",'Mapa final'!$O$10),"")</f>
        <v/>
      </c>
      <c r="K26" s="62" t="str">
        <f>IF(AND('Mapa final'!$Y$11="Media",'Mapa final'!$AA$11="Leve"),CONCATENATE("R1C",'Mapa final'!$O$11),"")</f>
        <v/>
      </c>
      <c r="L26" s="62" t="str">
        <f>IF(AND('Mapa final'!$Y$12="Media",'Mapa final'!$AA$12="Leve"),CONCATENATE("R1C",'Mapa final'!$O$12),"")</f>
        <v/>
      </c>
      <c r="M26" s="62" t="str">
        <f>IF(AND('Mapa final'!$Y$13="Media",'Mapa final'!$AA$13="Leve"),CONCATENATE("R1C",'Mapa final'!$O$13),"")</f>
        <v/>
      </c>
      <c r="N26" s="62" t="str">
        <f>IF(AND('Mapa final'!$Y$14="Media",'Mapa final'!$AA$14="Leve"),CONCATENATE("R1C",'Mapa final'!$O$14),"")</f>
        <v/>
      </c>
      <c r="O26" s="63" t="str">
        <f>IF(AND('Mapa final'!$Y$15="Media",'Mapa final'!$AA$15="Leve"),CONCATENATE("R1C",'Mapa final'!$O$15),"")</f>
        <v/>
      </c>
      <c r="P26" s="61" t="str">
        <f>IF(AND('Mapa final'!$Y$10="Media",'Mapa final'!$AA$10="Menor"),CONCATENATE("R1C",'Mapa final'!$O$10),"")</f>
        <v/>
      </c>
      <c r="Q26" s="62" t="str">
        <f>IF(AND('Mapa final'!$Y$11="Media",'Mapa final'!$AA$11="Menor"),CONCATENATE("R1C",'Mapa final'!$O$11),"")</f>
        <v/>
      </c>
      <c r="R26" s="62" t="str">
        <f>IF(AND('Mapa final'!$Y$12="Media",'Mapa final'!$AA$12="Menor"),CONCATENATE("R1C",'Mapa final'!$O$12),"")</f>
        <v/>
      </c>
      <c r="S26" s="62" t="str">
        <f>IF(AND('Mapa final'!$Y$13="Media",'Mapa final'!$AA$13="Menor"),CONCATENATE("R1C",'Mapa final'!$O$13),"")</f>
        <v/>
      </c>
      <c r="T26" s="62" t="str">
        <f>IF(AND('Mapa final'!$Y$14="Media",'Mapa final'!$AA$14="Menor"),CONCATENATE("R1C",'Mapa final'!$O$14),"")</f>
        <v/>
      </c>
      <c r="U26" s="63" t="str">
        <f>IF(AND('Mapa final'!$Y$15="Media",'Mapa final'!$AA$15="Menor"),CONCATENATE("R1C",'Mapa final'!$O$15),"")</f>
        <v/>
      </c>
      <c r="V26" s="61" t="str">
        <f>IF(AND('Mapa final'!$Y$10="Media",'Mapa final'!$AA$10="Moderado"),CONCATENATE("R1C",'Mapa final'!$O$10),"")</f>
        <v/>
      </c>
      <c r="W26" s="62" t="str">
        <f>IF(AND('Mapa final'!$Y$11="Media",'Mapa final'!$AA$11="Moderado"),CONCATENATE("R1C",'Mapa final'!$O$11),"")</f>
        <v/>
      </c>
      <c r="X26" s="62" t="str">
        <f>IF(AND('Mapa final'!$Y$12="Media",'Mapa final'!$AA$12="Moderado"),CONCATENATE("R1C",'Mapa final'!$O$12),"")</f>
        <v/>
      </c>
      <c r="Y26" s="62" t="str">
        <f>IF(AND('Mapa final'!$Y$13="Media",'Mapa final'!$AA$13="Moderado"),CONCATENATE("R1C",'Mapa final'!$O$13),"")</f>
        <v/>
      </c>
      <c r="Z26" s="62" t="str">
        <f>IF(AND('Mapa final'!$Y$14="Media",'Mapa final'!$AA$14="Moderado"),CONCATENATE("R1C",'Mapa final'!$O$14),"")</f>
        <v/>
      </c>
      <c r="AA26" s="63" t="str">
        <f>IF(AND('Mapa final'!$Y$15="Media",'Mapa final'!$AA$15="Moderado"),CONCATENATE("R1C",'Mapa final'!$O$15),"")</f>
        <v/>
      </c>
      <c r="AB26" s="43" t="str">
        <f>IF(AND('Mapa final'!$Y$10="Media",'Mapa final'!$AA$10="Mayor"),CONCATENATE("R1C",'Mapa final'!$O$10),"")</f>
        <v/>
      </c>
      <c r="AC26" s="44" t="str">
        <f>IF(AND('Mapa final'!$Y$11="Media",'Mapa final'!$AA$11="Mayor"),CONCATENATE("R1C",'Mapa final'!$O$11),"")</f>
        <v/>
      </c>
      <c r="AD26" s="44" t="str">
        <f>IF(AND('Mapa final'!$Y$12="Media",'Mapa final'!$AA$12="Mayor"),CONCATENATE("R1C",'Mapa final'!$O$12),"")</f>
        <v/>
      </c>
      <c r="AE26" s="44" t="str">
        <f>IF(AND('Mapa final'!$Y$13="Media",'Mapa final'!$AA$13="Mayor"),CONCATENATE("R1C",'Mapa final'!$O$13),"")</f>
        <v/>
      </c>
      <c r="AF26" s="44" t="str">
        <f>IF(AND('Mapa final'!$Y$14="Media",'Mapa final'!$AA$14="Mayor"),CONCATENATE("R1C",'Mapa final'!$O$14),"")</f>
        <v/>
      </c>
      <c r="AG26" s="45" t="str">
        <f>IF(AND('Mapa final'!$Y$15="Media",'Mapa final'!$AA$15="Mayor"),CONCATENATE("R1C",'Mapa final'!$O$15),"")</f>
        <v/>
      </c>
      <c r="AH26" s="46" t="str">
        <f>IF(AND('Mapa final'!$Y$10="Media",'Mapa final'!$AA$10="Catastrófico"),CONCATENATE("R1C",'Mapa final'!$O$10),"")</f>
        <v/>
      </c>
      <c r="AI26" s="47" t="str">
        <f>IF(AND('Mapa final'!$Y$11="Media",'Mapa final'!$AA$11="Catastrófico"),CONCATENATE("R1C",'Mapa final'!$O$11),"")</f>
        <v/>
      </c>
      <c r="AJ26" s="47" t="str">
        <f>IF(AND('Mapa final'!$Y$12="Media",'Mapa final'!$AA$12="Catastrófico"),CONCATENATE("R1C",'Mapa final'!$O$12),"")</f>
        <v/>
      </c>
      <c r="AK26" s="47" t="str">
        <f>IF(AND('Mapa final'!$Y$13="Media",'Mapa final'!$AA$13="Catastrófico"),CONCATENATE("R1C",'Mapa final'!$O$13),"")</f>
        <v/>
      </c>
      <c r="AL26" s="47" t="str">
        <f>IF(AND('Mapa final'!$Y$14="Media",'Mapa final'!$AA$14="Catastrófico"),CONCATENATE("R1C",'Mapa final'!$O$14),"")</f>
        <v/>
      </c>
      <c r="AM26" s="48" t="str">
        <f>IF(AND('Mapa final'!$Y$15="Media",'Mapa final'!$AA$15="Catastrófico"),CONCATENATE("R1C",'Mapa final'!$O$15),"")</f>
        <v/>
      </c>
      <c r="AN26" s="80"/>
      <c r="AO26" s="396" t="s">
        <v>80</v>
      </c>
      <c r="AP26" s="397"/>
      <c r="AQ26" s="397"/>
      <c r="AR26" s="397"/>
      <c r="AS26" s="397"/>
      <c r="AT26" s="398"/>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5" customHeight="1" x14ac:dyDescent="0.3">
      <c r="A27" s="80"/>
      <c r="B27" s="271"/>
      <c r="C27" s="271"/>
      <c r="D27" s="272"/>
      <c r="E27" s="368"/>
      <c r="F27" s="369"/>
      <c r="G27" s="369"/>
      <c r="H27" s="369"/>
      <c r="I27" s="385"/>
      <c r="J27" s="64" t="str">
        <f>IF(AND('Mapa final'!$Y$16="Media",'Mapa final'!$AA$16="Leve"),CONCATENATE("R2C",'Mapa final'!$O$16),"")</f>
        <v/>
      </c>
      <c r="K27" s="65" t="str">
        <f>IF(AND('Mapa final'!$Y$17="Media",'Mapa final'!$AA$17="Leve"),CONCATENATE("R2C",'Mapa final'!$O$17),"")</f>
        <v/>
      </c>
      <c r="L27" s="65" t="str">
        <f>IF(AND('Mapa final'!$Y$18="Media",'Mapa final'!$AA$18="Leve"),CONCATENATE("R2C",'Mapa final'!$O$18),"")</f>
        <v/>
      </c>
      <c r="M27" s="65" t="str">
        <f>IF(AND('Mapa final'!$Y$19="Media",'Mapa final'!$AA$19="Leve"),CONCATENATE("R2C",'Mapa final'!$O$19),"")</f>
        <v/>
      </c>
      <c r="N27" s="65" t="str">
        <f>IF(AND('Mapa final'!$Y$20="Media",'Mapa final'!$AA$20="Leve"),CONCATENATE("R2C",'Mapa final'!$O$20),"")</f>
        <v/>
      </c>
      <c r="O27" s="66" t="str">
        <f>IF(AND('Mapa final'!$Y$21="Media",'Mapa final'!$AA$21="Leve"),CONCATENATE("R2C",'Mapa final'!$O$21),"")</f>
        <v/>
      </c>
      <c r="P27" s="64" t="str">
        <f>IF(AND('Mapa final'!$Y$16="Media",'Mapa final'!$AA$16="Menor"),CONCATENATE("R2C",'Mapa final'!$O$16),"")</f>
        <v/>
      </c>
      <c r="Q27" s="65" t="str">
        <f>IF(AND('Mapa final'!$Y$17="Media",'Mapa final'!$AA$17="Menor"),CONCATENATE("R2C",'Mapa final'!$O$17),"")</f>
        <v/>
      </c>
      <c r="R27" s="65" t="str">
        <f>IF(AND('Mapa final'!$Y$18="Media",'Mapa final'!$AA$18="Menor"),CONCATENATE("R2C",'Mapa final'!$O$18),"")</f>
        <v/>
      </c>
      <c r="S27" s="65" t="str">
        <f>IF(AND('Mapa final'!$Y$19="Media",'Mapa final'!$AA$19="Menor"),CONCATENATE("R2C",'Mapa final'!$O$19),"")</f>
        <v/>
      </c>
      <c r="T27" s="65" t="str">
        <f>IF(AND('Mapa final'!$Y$20="Media",'Mapa final'!$AA$20="Menor"),CONCATENATE("R2C",'Mapa final'!$O$20),"")</f>
        <v/>
      </c>
      <c r="U27" s="66" t="str">
        <f>IF(AND('Mapa final'!$Y$21="Media",'Mapa final'!$AA$21="Menor"),CONCATENATE("R2C",'Mapa final'!$O$21),"")</f>
        <v/>
      </c>
      <c r="V27" s="64" t="str">
        <f>IF(AND('Mapa final'!$Y$16="Media",'Mapa final'!$AA$16="Moderado"),CONCATENATE("R2C",'Mapa final'!$O$16),"")</f>
        <v/>
      </c>
      <c r="W27" s="65" t="str">
        <f>IF(AND('Mapa final'!$Y$17="Media",'Mapa final'!$AA$17="Moderado"),CONCATENATE("R2C",'Mapa final'!$O$17),"")</f>
        <v/>
      </c>
      <c r="X27" s="65" t="str">
        <f>IF(AND('Mapa final'!$Y$18="Media",'Mapa final'!$AA$18="Moderado"),CONCATENATE("R2C",'Mapa final'!$O$18),"")</f>
        <v/>
      </c>
      <c r="Y27" s="65" t="str">
        <f>IF(AND('Mapa final'!$Y$19="Media",'Mapa final'!$AA$19="Moderado"),CONCATENATE("R2C",'Mapa final'!$O$19),"")</f>
        <v/>
      </c>
      <c r="Z27" s="65" t="str">
        <f>IF(AND('Mapa final'!$Y$20="Media",'Mapa final'!$AA$20="Moderado"),CONCATENATE("R2C",'Mapa final'!$O$20),"")</f>
        <v/>
      </c>
      <c r="AA27" s="66" t="str">
        <f>IF(AND('Mapa final'!$Y$21="Media",'Mapa final'!$AA$21="Moderado"),CONCATENATE("R2C",'Mapa final'!$O$21),"")</f>
        <v/>
      </c>
      <c r="AB27" s="49" t="str">
        <f>IF(AND('Mapa final'!$Y$16="Media",'Mapa final'!$AA$16="Mayor"),CONCATENATE("R2C",'Mapa final'!$O$16),"")</f>
        <v/>
      </c>
      <c r="AC27" s="50" t="str">
        <f>IF(AND('Mapa final'!$Y$17="Media",'Mapa final'!$AA$17="Mayor"),CONCATENATE("R2C",'Mapa final'!$O$17),"")</f>
        <v/>
      </c>
      <c r="AD27" s="50" t="str">
        <f>IF(AND('Mapa final'!$Y$18="Media",'Mapa final'!$AA$18="Mayor"),CONCATENATE("R2C",'Mapa final'!$O$18),"")</f>
        <v/>
      </c>
      <c r="AE27" s="50" t="str">
        <f>IF(AND('Mapa final'!$Y$19="Media",'Mapa final'!$AA$19="Mayor"),CONCATENATE("R2C",'Mapa final'!$O$19),"")</f>
        <v/>
      </c>
      <c r="AF27" s="50" t="str">
        <f>IF(AND('Mapa final'!$Y$20="Media",'Mapa final'!$AA$20="Mayor"),CONCATENATE("R2C",'Mapa final'!$O$20),"")</f>
        <v/>
      </c>
      <c r="AG27" s="51" t="str">
        <f>IF(AND('Mapa final'!$Y$21="Media",'Mapa final'!$AA$21="Mayor"),CONCATENATE("R2C",'Mapa final'!$O$21),"")</f>
        <v/>
      </c>
      <c r="AH27" s="52" t="str">
        <f>IF(AND('Mapa final'!$Y$16="Media",'Mapa final'!$AA$16="Catastrófico"),CONCATENATE("R2C",'Mapa final'!$O$16),"")</f>
        <v/>
      </c>
      <c r="AI27" s="53" t="str">
        <f>IF(AND('Mapa final'!$Y$17="Media",'Mapa final'!$AA$17="Catastrófico"),CONCATENATE("R2C",'Mapa final'!$O$17),"")</f>
        <v/>
      </c>
      <c r="AJ27" s="53" t="str">
        <f>IF(AND('Mapa final'!$Y$18="Media",'Mapa final'!$AA$18="Catastrófico"),CONCATENATE("R2C",'Mapa final'!$O$18),"")</f>
        <v/>
      </c>
      <c r="AK27" s="53" t="str">
        <f>IF(AND('Mapa final'!$Y$19="Media",'Mapa final'!$AA$19="Catastrófico"),CONCATENATE("R2C",'Mapa final'!$O$19),"")</f>
        <v/>
      </c>
      <c r="AL27" s="53" t="str">
        <f>IF(AND('Mapa final'!$Y$20="Media",'Mapa final'!$AA$20="Catastrófico"),CONCATENATE("R2C",'Mapa final'!$O$20),"")</f>
        <v/>
      </c>
      <c r="AM27" s="54" t="str">
        <f>IF(AND('Mapa final'!$Y$21="Media",'Mapa final'!$AA$21="Catastrófico"),CONCATENATE("R2C",'Mapa final'!$O$21),"")</f>
        <v/>
      </c>
      <c r="AN27" s="80"/>
      <c r="AO27" s="399"/>
      <c r="AP27" s="400"/>
      <c r="AQ27" s="400"/>
      <c r="AR27" s="400"/>
      <c r="AS27" s="400"/>
      <c r="AT27" s="401"/>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5" customHeight="1" x14ac:dyDescent="0.3">
      <c r="A28" s="80"/>
      <c r="B28" s="271"/>
      <c r="C28" s="271"/>
      <c r="D28" s="272"/>
      <c r="E28" s="370"/>
      <c r="F28" s="369"/>
      <c r="G28" s="369"/>
      <c r="H28" s="369"/>
      <c r="I28" s="385"/>
      <c r="J28" s="64" t="str">
        <f>IF(AND('Mapa final'!$Y$22="Media",'Mapa final'!$AA$22="Leve"),CONCATENATE("R3C",'Mapa final'!$O$22),"")</f>
        <v/>
      </c>
      <c r="K28" s="65" t="str">
        <f>IF(AND('Mapa final'!$Y$23="Media",'Mapa final'!$AA$23="Leve"),CONCATENATE("R3C",'Mapa final'!$O$23),"")</f>
        <v/>
      </c>
      <c r="L28" s="65" t="str">
        <f>IF(AND('Mapa final'!$Y$24="Media",'Mapa final'!$AA$24="Leve"),CONCATENATE("R3C",'Mapa final'!$O$24),"")</f>
        <v/>
      </c>
      <c r="M28" s="65" t="str">
        <f>IF(AND('Mapa final'!$Y$25="Media",'Mapa final'!$AA$25="Leve"),CONCATENATE("R3C",'Mapa final'!$O$25),"")</f>
        <v/>
      </c>
      <c r="N28" s="65" t="str">
        <f>IF(AND('Mapa final'!$Y$26="Media",'Mapa final'!$AA$26="Leve"),CONCATENATE("R3C",'Mapa final'!$O$26),"")</f>
        <v/>
      </c>
      <c r="O28" s="66" t="str">
        <f>IF(AND('Mapa final'!$Y$27="Media",'Mapa final'!$AA$27="Leve"),CONCATENATE("R3C",'Mapa final'!$O$27),"")</f>
        <v/>
      </c>
      <c r="P28" s="64" t="str">
        <f>IF(AND('Mapa final'!$Y$22="Media",'Mapa final'!$AA$22="Menor"),CONCATENATE("R3C",'Mapa final'!$O$22),"")</f>
        <v/>
      </c>
      <c r="Q28" s="65" t="str">
        <f>IF(AND('Mapa final'!$Y$23="Media",'Mapa final'!$AA$23="Menor"),CONCATENATE("R3C",'Mapa final'!$O$23),"")</f>
        <v/>
      </c>
      <c r="R28" s="65" t="str">
        <f>IF(AND('Mapa final'!$Y$24="Media",'Mapa final'!$AA$24="Menor"),CONCATENATE("R3C",'Mapa final'!$O$24),"")</f>
        <v/>
      </c>
      <c r="S28" s="65" t="str">
        <f>IF(AND('Mapa final'!$Y$25="Media",'Mapa final'!$AA$25="Menor"),CONCATENATE("R3C",'Mapa final'!$O$25),"")</f>
        <v/>
      </c>
      <c r="T28" s="65" t="str">
        <f>IF(AND('Mapa final'!$Y$26="Media",'Mapa final'!$AA$26="Menor"),CONCATENATE("R3C",'Mapa final'!$O$26),"")</f>
        <v/>
      </c>
      <c r="U28" s="66" t="str">
        <f>IF(AND('Mapa final'!$Y$27="Media",'Mapa final'!$AA$27="Menor"),CONCATENATE("R3C",'Mapa final'!$O$27),"")</f>
        <v/>
      </c>
      <c r="V28" s="64" t="str">
        <f>IF(AND('Mapa final'!$Y$22="Media",'Mapa final'!$AA$22="Moderado"),CONCATENATE("R3C",'Mapa final'!$O$22),"")</f>
        <v/>
      </c>
      <c r="W28" s="65" t="str">
        <f>IF(AND('Mapa final'!$Y$23="Media",'Mapa final'!$AA$23="Moderado"),CONCATENATE("R3C",'Mapa final'!$O$23),"")</f>
        <v/>
      </c>
      <c r="X28" s="65" t="str">
        <f>IF(AND('Mapa final'!$Y$24="Media",'Mapa final'!$AA$24="Moderado"),CONCATENATE("R3C",'Mapa final'!$O$24),"")</f>
        <v/>
      </c>
      <c r="Y28" s="65" t="str">
        <f>IF(AND('Mapa final'!$Y$25="Media",'Mapa final'!$AA$25="Moderado"),CONCATENATE("R3C",'Mapa final'!$O$25),"")</f>
        <v/>
      </c>
      <c r="Z28" s="65" t="str">
        <f>IF(AND('Mapa final'!$Y$26="Media",'Mapa final'!$AA$26="Moderado"),CONCATENATE("R3C",'Mapa final'!$O$26),"")</f>
        <v/>
      </c>
      <c r="AA28" s="66" t="str">
        <f>IF(AND('Mapa final'!$Y$27="Media",'Mapa final'!$AA$27="Moderado"),CONCATENATE("R3C",'Mapa final'!$O$27),"")</f>
        <v/>
      </c>
      <c r="AB28" s="49" t="str">
        <f>IF(AND('Mapa final'!$Y$22="Media",'Mapa final'!$AA$22="Mayor"),CONCATENATE("R3C",'Mapa final'!$O$22),"")</f>
        <v/>
      </c>
      <c r="AC28" s="50" t="str">
        <f>IF(AND('Mapa final'!$Y$23="Media",'Mapa final'!$AA$23="Mayor"),CONCATENATE("R3C",'Mapa final'!$O$23),"")</f>
        <v/>
      </c>
      <c r="AD28" s="50" t="str">
        <f>IF(AND('Mapa final'!$Y$24="Media",'Mapa final'!$AA$24="Mayor"),CONCATENATE("R3C",'Mapa final'!$O$24),"")</f>
        <v/>
      </c>
      <c r="AE28" s="50" t="str">
        <f>IF(AND('Mapa final'!$Y$25="Media",'Mapa final'!$AA$25="Mayor"),CONCATENATE("R3C",'Mapa final'!$O$25),"")</f>
        <v/>
      </c>
      <c r="AF28" s="50" t="str">
        <f>IF(AND('Mapa final'!$Y$26="Media",'Mapa final'!$AA$26="Mayor"),CONCATENATE("R3C",'Mapa final'!$O$26),"")</f>
        <v/>
      </c>
      <c r="AG28" s="51" t="str">
        <f>IF(AND('Mapa final'!$Y$27="Media",'Mapa final'!$AA$27="Mayor"),CONCATENATE("R3C",'Mapa final'!$O$27),"")</f>
        <v/>
      </c>
      <c r="AH28" s="52" t="str">
        <f>IF(AND('Mapa final'!$Y$22="Media",'Mapa final'!$AA$22="Catastrófico"),CONCATENATE("R3C",'Mapa final'!$O$22),"")</f>
        <v/>
      </c>
      <c r="AI28" s="53" t="str">
        <f>IF(AND('Mapa final'!$Y$23="Media",'Mapa final'!$AA$23="Catastrófico"),CONCATENATE("R3C",'Mapa final'!$O$23),"")</f>
        <v/>
      </c>
      <c r="AJ28" s="53" t="str">
        <f>IF(AND('Mapa final'!$Y$24="Media",'Mapa final'!$AA$24="Catastrófico"),CONCATENATE("R3C",'Mapa final'!$O$24),"")</f>
        <v/>
      </c>
      <c r="AK28" s="53" t="str">
        <f>IF(AND('Mapa final'!$Y$25="Media",'Mapa final'!$AA$25="Catastrófico"),CONCATENATE("R3C",'Mapa final'!$O$25),"")</f>
        <v/>
      </c>
      <c r="AL28" s="53" t="str">
        <f>IF(AND('Mapa final'!$Y$26="Media",'Mapa final'!$AA$26="Catastrófico"),CONCATENATE("R3C",'Mapa final'!$O$26),"")</f>
        <v/>
      </c>
      <c r="AM28" s="54" t="str">
        <f>IF(AND('Mapa final'!$Y$27="Media",'Mapa final'!$AA$27="Catastrófico"),CONCATENATE("R3C",'Mapa final'!$O$27),"")</f>
        <v/>
      </c>
      <c r="AN28" s="80"/>
      <c r="AO28" s="399"/>
      <c r="AP28" s="400"/>
      <c r="AQ28" s="400"/>
      <c r="AR28" s="400"/>
      <c r="AS28" s="400"/>
      <c r="AT28" s="401"/>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15" customHeight="1" x14ac:dyDescent="0.3">
      <c r="A29" s="80"/>
      <c r="B29" s="271"/>
      <c r="C29" s="271"/>
      <c r="D29" s="272"/>
      <c r="E29" s="370"/>
      <c r="F29" s="369"/>
      <c r="G29" s="369"/>
      <c r="H29" s="369"/>
      <c r="I29" s="385"/>
      <c r="J29" s="64" t="str">
        <f>IF(AND('Mapa final'!$Y$28="Media",'Mapa final'!$AA$28="Leve"),CONCATENATE("R4C",'Mapa final'!$O$28),"")</f>
        <v/>
      </c>
      <c r="K29" s="65" t="str">
        <f>IF(AND('Mapa final'!$Y$29="Media",'Mapa final'!$AA$29="Leve"),CONCATENATE("R4C",'Mapa final'!$O$29),"")</f>
        <v/>
      </c>
      <c r="L29" s="65" t="str">
        <f>IF(AND('Mapa final'!$Y$30="Media",'Mapa final'!$AA$30="Leve"),CONCATENATE("R4C",'Mapa final'!$O$30),"")</f>
        <v/>
      </c>
      <c r="M29" s="65" t="str">
        <f>IF(AND('Mapa final'!$Y$31="Media",'Mapa final'!$AA$31="Leve"),CONCATENATE("R4C",'Mapa final'!$O$31),"")</f>
        <v/>
      </c>
      <c r="N29" s="65" t="str">
        <f>IF(AND('Mapa final'!$Y$32="Media",'Mapa final'!$AA$32="Leve"),CONCATENATE("R4C",'Mapa final'!$O$32),"")</f>
        <v/>
      </c>
      <c r="O29" s="66" t="str">
        <f>IF(AND('Mapa final'!$Y$33="Media",'Mapa final'!$AA$33="Leve"),CONCATENATE("R4C",'Mapa final'!$O$33),"")</f>
        <v/>
      </c>
      <c r="P29" s="64" t="str">
        <f>IF(AND('Mapa final'!$Y$28="Media",'Mapa final'!$AA$28="Menor"),CONCATENATE("R4C",'Mapa final'!$O$28),"")</f>
        <v/>
      </c>
      <c r="Q29" s="65" t="str">
        <f>IF(AND('Mapa final'!$Y$29="Media",'Mapa final'!$AA$29="Menor"),CONCATENATE("R4C",'Mapa final'!$O$29),"")</f>
        <v/>
      </c>
      <c r="R29" s="65" t="str">
        <f>IF(AND('Mapa final'!$Y$30="Media",'Mapa final'!$AA$30="Menor"),CONCATENATE("R4C",'Mapa final'!$O$30),"")</f>
        <v/>
      </c>
      <c r="S29" s="65" t="str">
        <f>IF(AND('Mapa final'!$Y$31="Media",'Mapa final'!$AA$31="Menor"),CONCATENATE("R4C",'Mapa final'!$O$31),"")</f>
        <v/>
      </c>
      <c r="T29" s="65" t="str">
        <f>IF(AND('Mapa final'!$Y$32="Media",'Mapa final'!$AA$32="Menor"),CONCATENATE("R4C",'Mapa final'!$O$32),"")</f>
        <v/>
      </c>
      <c r="U29" s="66" t="str">
        <f>IF(AND('Mapa final'!$Y$33="Media",'Mapa final'!$AA$33="Menor"),CONCATENATE("R4C",'Mapa final'!$O$33),"")</f>
        <v/>
      </c>
      <c r="V29" s="64" t="str">
        <f>IF(AND('Mapa final'!$Y$28="Media",'Mapa final'!$AA$28="Moderado"),CONCATENATE("R4C",'Mapa final'!$O$28),"")</f>
        <v/>
      </c>
      <c r="W29" s="65" t="str">
        <f>IF(AND('Mapa final'!$Y$29="Media",'Mapa final'!$AA$29="Moderado"),CONCATENATE("R4C",'Mapa final'!$O$29),"")</f>
        <v/>
      </c>
      <c r="X29" s="65" t="str">
        <f>IF(AND('Mapa final'!$Y$30="Media",'Mapa final'!$AA$30="Moderado"),CONCATENATE("R4C",'Mapa final'!$O$30),"")</f>
        <v/>
      </c>
      <c r="Y29" s="65" t="str">
        <f>IF(AND('Mapa final'!$Y$31="Media",'Mapa final'!$AA$31="Moderado"),CONCATENATE("R4C",'Mapa final'!$O$31),"")</f>
        <v/>
      </c>
      <c r="Z29" s="65" t="str">
        <f>IF(AND('Mapa final'!$Y$32="Media",'Mapa final'!$AA$32="Moderado"),CONCATENATE("R4C",'Mapa final'!$O$32),"")</f>
        <v/>
      </c>
      <c r="AA29" s="66" t="str">
        <f>IF(AND('Mapa final'!$Y$33="Media",'Mapa final'!$AA$33="Moderado"),CONCATENATE("R4C",'Mapa final'!$O$33),"")</f>
        <v/>
      </c>
      <c r="AB29" s="49" t="str">
        <f>IF(AND('Mapa final'!$Y$28="Media",'Mapa final'!$AA$28="Mayor"),CONCATENATE("R4C",'Mapa final'!$O$28),"")</f>
        <v/>
      </c>
      <c r="AC29" s="50" t="str">
        <f>IF(AND('Mapa final'!$Y$29="Media",'Mapa final'!$AA$29="Mayor"),CONCATENATE("R4C",'Mapa final'!$O$29),"")</f>
        <v/>
      </c>
      <c r="AD29" s="50" t="str">
        <f>IF(AND('Mapa final'!$Y$30="Media",'Mapa final'!$AA$30="Mayor"),CONCATENATE("R4C",'Mapa final'!$O$30),"")</f>
        <v/>
      </c>
      <c r="AE29" s="50" t="str">
        <f>IF(AND('Mapa final'!$Y$31="Media",'Mapa final'!$AA$31="Mayor"),CONCATENATE("R4C",'Mapa final'!$O$31),"")</f>
        <v/>
      </c>
      <c r="AF29" s="50" t="str">
        <f>IF(AND('Mapa final'!$Y$32="Media",'Mapa final'!$AA$32="Mayor"),CONCATENATE("R4C",'Mapa final'!$O$32),"")</f>
        <v/>
      </c>
      <c r="AG29" s="51" t="str">
        <f>IF(AND('Mapa final'!$Y$33="Media",'Mapa final'!$AA$33="Mayor"),CONCATENATE("R4C",'Mapa final'!$O$33),"")</f>
        <v/>
      </c>
      <c r="AH29" s="52" t="str">
        <f>IF(AND('Mapa final'!$Y$28="Media",'Mapa final'!$AA$28="Catastrófico"),CONCATENATE("R4C",'Mapa final'!$O$28),"")</f>
        <v/>
      </c>
      <c r="AI29" s="53" t="str">
        <f>IF(AND('Mapa final'!$Y$29="Media",'Mapa final'!$AA$29="Catastrófico"),CONCATENATE("R4C",'Mapa final'!$O$29),"")</f>
        <v/>
      </c>
      <c r="AJ29" s="53" t="str">
        <f>IF(AND('Mapa final'!$Y$30="Media",'Mapa final'!$AA$30="Catastrófico"),CONCATENATE("R4C",'Mapa final'!$O$30),"")</f>
        <v/>
      </c>
      <c r="AK29" s="53" t="str">
        <f>IF(AND('Mapa final'!$Y$31="Media",'Mapa final'!$AA$31="Catastrófico"),CONCATENATE("R4C",'Mapa final'!$O$31),"")</f>
        <v/>
      </c>
      <c r="AL29" s="53" t="str">
        <f>IF(AND('Mapa final'!$Y$32="Media",'Mapa final'!$AA$32="Catastrófico"),CONCATENATE("R4C",'Mapa final'!$O$32),"")</f>
        <v/>
      </c>
      <c r="AM29" s="54" t="str">
        <f>IF(AND('Mapa final'!$Y$33="Media",'Mapa final'!$AA$33="Catastrófico"),CONCATENATE("R4C",'Mapa final'!$O$33),"")</f>
        <v/>
      </c>
      <c r="AN29" s="80"/>
      <c r="AO29" s="399"/>
      <c r="AP29" s="400"/>
      <c r="AQ29" s="400"/>
      <c r="AR29" s="400"/>
      <c r="AS29" s="400"/>
      <c r="AT29" s="401"/>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15" customHeight="1" x14ac:dyDescent="0.3">
      <c r="A30" s="80"/>
      <c r="B30" s="271"/>
      <c r="C30" s="271"/>
      <c r="D30" s="272"/>
      <c r="E30" s="370"/>
      <c r="F30" s="369"/>
      <c r="G30" s="369"/>
      <c r="H30" s="369"/>
      <c r="I30" s="385"/>
      <c r="J30" s="64" t="str">
        <f>IF(AND('Mapa final'!$Y$34="Media",'Mapa final'!$AA$34="Leve"),CONCATENATE("R5C",'Mapa final'!$O$34),"")</f>
        <v/>
      </c>
      <c r="K30" s="65" t="str">
        <f>IF(AND('Mapa final'!$Y$35="Media",'Mapa final'!$AA$35="Leve"),CONCATENATE("R5C",'Mapa final'!$O$35),"")</f>
        <v/>
      </c>
      <c r="L30" s="65" t="str">
        <f>IF(AND('Mapa final'!$Y$36="Media",'Mapa final'!$AA$36="Leve"),CONCATENATE("R5C",'Mapa final'!$O$36),"")</f>
        <v/>
      </c>
      <c r="M30" s="65" t="str">
        <f>IF(AND('Mapa final'!$Y$37="Media",'Mapa final'!$AA$37="Leve"),CONCATENATE("R5C",'Mapa final'!$O$37),"")</f>
        <v/>
      </c>
      <c r="N30" s="65" t="str">
        <f>IF(AND('Mapa final'!$Y$38="Media",'Mapa final'!$AA$38="Leve"),CONCATENATE("R5C",'Mapa final'!$O$38),"")</f>
        <v/>
      </c>
      <c r="O30" s="66" t="str">
        <f>IF(AND('Mapa final'!$Y$39="Media",'Mapa final'!$AA$39="Leve"),CONCATENATE("R5C",'Mapa final'!$O$39),"")</f>
        <v/>
      </c>
      <c r="P30" s="64" t="str">
        <f>IF(AND('Mapa final'!$Y$34="Media",'Mapa final'!$AA$34="Menor"),CONCATENATE("R5C",'Mapa final'!$O$34),"")</f>
        <v/>
      </c>
      <c r="Q30" s="65" t="str">
        <f>IF(AND('Mapa final'!$Y$35="Media",'Mapa final'!$AA$35="Menor"),CONCATENATE("R5C",'Mapa final'!$O$35),"")</f>
        <v/>
      </c>
      <c r="R30" s="65" t="str">
        <f>IF(AND('Mapa final'!$Y$36="Media",'Mapa final'!$AA$36="Menor"),CONCATENATE("R5C",'Mapa final'!$O$36),"")</f>
        <v/>
      </c>
      <c r="S30" s="65" t="str">
        <f>IF(AND('Mapa final'!$Y$37="Media",'Mapa final'!$AA$37="Menor"),CONCATENATE("R5C",'Mapa final'!$O$37),"")</f>
        <v/>
      </c>
      <c r="T30" s="65" t="str">
        <f>IF(AND('Mapa final'!$Y$38="Media",'Mapa final'!$AA$38="Menor"),CONCATENATE("R5C",'Mapa final'!$O$38),"")</f>
        <v/>
      </c>
      <c r="U30" s="66" t="str">
        <f>IF(AND('Mapa final'!$Y$39="Media",'Mapa final'!$AA$39="Menor"),CONCATENATE("R5C",'Mapa final'!$O$39),"")</f>
        <v/>
      </c>
      <c r="V30" s="64" t="str">
        <f>IF(AND('Mapa final'!$Y$34="Media",'Mapa final'!$AA$34="Moderado"),CONCATENATE("R5C",'Mapa final'!$O$34),"")</f>
        <v/>
      </c>
      <c r="W30" s="65" t="str">
        <f>IF(AND('Mapa final'!$Y$35="Media",'Mapa final'!$AA$35="Moderado"),CONCATENATE("R5C",'Mapa final'!$O$35),"")</f>
        <v/>
      </c>
      <c r="X30" s="65" t="str">
        <f>IF(AND('Mapa final'!$Y$36="Media",'Mapa final'!$AA$36="Moderado"),CONCATENATE("R5C",'Mapa final'!$O$36),"")</f>
        <v/>
      </c>
      <c r="Y30" s="65" t="str">
        <f>IF(AND('Mapa final'!$Y$37="Media",'Mapa final'!$AA$37="Moderado"),CONCATENATE("R5C",'Mapa final'!$O$37),"")</f>
        <v/>
      </c>
      <c r="Z30" s="65" t="str">
        <f>IF(AND('Mapa final'!$Y$38="Media",'Mapa final'!$AA$38="Moderado"),CONCATENATE("R5C",'Mapa final'!$O$38),"")</f>
        <v/>
      </c>
      <c r="AA30" s="66" t="str">
        <f>IF(AND('Mapa final'!$Y$39="Media",'Mapa final'!$AA$39="Moderado"),CONCATENATE("R5C",'Mapa final'!$O$39),"")</f>
        <v/>
      </c>
      <c r="AB30" s="49" t="str">
        <f>IF(AND('Mapa final'!$Y$34="Media",'Mapa final'!$AA$34="Mayor"),CONCATENATE("R5C",'Mapa final'!$O$34),"")</f>
        <v/>
      </c>
      <c r="AC30" s="50" t="str">
        <f>IF(AND('Mapa final'!$Y$35="Media",'Mapa final'!$AA$35="Mayor"),CONCATENATE("R5C",'Mapa final'!$O$35),"")</f>
        <v/>
      </c>
      <c r="AD30" s="50" t="str">
        <f>IF(AND('Mapa final'!$Y$36="Media",'Mapa final'!$AA$36="Mayor"),CONCATENATE("R5C",'Mapa final'!$O$36),"")</f>
        <v/>
      </c>
      <c r="AE30" s="50" t="str">
        <f>IF(AND('Mapa final'!$Y$37="Media",'Mapa final'!$AA$37="Mayor"),CONCATENATE("R5C",'Mapa final'!$O$37),"")</f>
        <v/>
      </c>
      <c r="AF30" s="50" t="str">
        <f>IF(AND('Mapa final'!$Y$38="Media",'Mapa final'!$AA$38="Mayor"),CONCATENATE("R5C",'Mapa final'!$O$38),"")</f>
        <v/>
      </c>
      <c r="AG30" s="51" t="str">
        <f>IF(AND('Mapa final'!$Y$39="Media",'Mapa final'!$AA$39="Mayor"),CONCATENATE("R5C",'Mapa final'!$O$39),"")</f>
        <v/>
      </c>
      <c r="AH30" s="52" t="str">
        <f>IF(AND('Mapa final'!$Y$34="Media",'Mapa final'!$AA$34="Catastrófico"),CONCATENATE("R5C",'Mapa final'!$O$34),"")</f>
        <v/>
      </c>
      <c r="AI30" s="53" t="str">
        <f>IF(AND('Mapa final'!$Y$35="Media",'Mapa final'!$AA$35="Catastrófico"),CONCATENATE("R5C",'Mapa final'!$O$35),"")</f>
        <v/>
      </c>
      <c r="AJ30" s="53" t="str">
        <f>IF(AND('Mapa final'!$Y$36="Media",'Mapa final'!$AA$36="Catastrófico"),CONCATENATE("R5C",'Mapa final'!$O$36),"")</f>
        <v/>
      </c>
      <c r="AK30" s="53" t="str">
        <f>IF(AND('Mapa final'!$Y$37="Media",'Mapa final'!$AA$37="Catastrófico"),CONCATENATE("R5C",'Mapa final'!$O$37),"")</f>
        <v/>
      </c>
      <c r="AL30" s="53" t="str">
        <f>IF(AND('Mapa final'!$Y$38="Media",'Mapa final'!$AA$38="Catastrófico"),CONCATENATE("R5C",'Mapa final'!$O$38),"")</f>
        <v/>
      </c>
      <c r="AM30" s="54" t="str">
        <f>IF(AND('Mapa final'!$Y$39="Media",'Mapa final'!$AA$39="Catastrófico"),CONCATENATE("R5C",'Mapa final'!$O$39),"")</f>
        <v/>
      </c>
      <c r="AN30" s="80"/>
      <c r="AO30" s="399"/>
      <c r="AP30" s="400"/>
      <c r="AQ30" s="400"/>
      <c r="AR30" s="400"/>
      <c r="AS30" s="400"/>
      <c r="AT30" s="401"/>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15" customHeight="1" x14ac:dyDescent="0.3">
      <c r="A31" s="80"/>
      <c r="B31" s="271"/>
      <c r="C31" s="271"/>
      <c r="D31" s="272"/>
      <c r="E31" s="370"/>
      <c r="F31" s="369"/>
      <c r="G31" s="369"/>
      <c r="H31" s="369"/>
      <c r="I31" s="385"/>
      <c r="J31" s="64" t="str">
        <f>IF(AND('Mapa final'!$Y$40="Media",'Mapa final'!$AA$40="Leve"),CONCATENATE("R6C",'Mapa final'!$O$40),"")</f>
        <v/>
      </c>
      <c r="K31" s="65" t="str">
        <f>IF(AND('Mapa final'!$Y$41="Media",'Mapa final'!$AA$41="Leve"),CONCATENATE("R6C",'Mapa final'!$O$41),"")</f>
        <v/>
      </c>
      <c r="L31" s="65" t="str">
        <f>IF(AND('Mapa final'!$Y$42="Media",'Mapa final'!$AA$42="Leve"),CONCATENATE("R6C",'Mapa final'!$O$42),"")</f>
        <v/>
      </c>
      <c r="M31" s="65" t="str">
        <f>IF(AND('Mapa final'!$Y$43="Media",'Mapa final'!$AA$43="Leve"),CONCATENATE("R6C",'Mapa final'!$O$43),"")</f>
        <v/>
      </c>
      <c r="N31" s="65" t="str">
        <f>IF(AND('Mapa final'!$Y$44="Media",'Mapa final'!$AA$44="Leve"),CONCATENATE("R6C",'Mapa final'!$O$44),"")</f>
        <v/>
      </c>
      <c r="O31" s="66" t="str">
        <f>IF(AND('Mapa final'!$Y$45="Media",'Mapa final'!$AA$45="Leve"),CONCATENATE("R6C",'Mapa final'!$O$45),"")</f>
        <v/>
      </c>
      <c r="P31" s="64" t="str">
        <f>IF(AND('Mapa final'!$Y$40="Media",'Mapa final'!$AA$40="Menor"),CONCATENATE("R6C",'Mapa final'!$O$40),"")</f>
        <v/>
      </c>
      <c r="Q31" s="65" t="str">
        <f>IF(AND('Mapa final'!$Y$41="Media",'Mapa final'!$AA$41="Menor"),CONCATENATE("R6C",'Mapa final'!$O$41),"")</f>
        <v/>
      </c>
      <c r="R31" s="65" t="str">
        <f>IF(AND('Mapa final'!$Y$42="Media",'Mapa final'!$AA$42="Menor"),CONCATENATE("R6C",'Mapa final'!$O$42),"")</f>
        <v/>
      </c>
      <c r="S31" s="65" t="str">
        <f>IF(AND('Mapa final'!$Y$43="Media",'Mapa final'!$AA$43="Menor"),CONCATENATE("R6C",'Mapa final'!$O$43),"")</f>
        <v/>
      </c>
      <c r="T31" s="65" t="str">
        <f>IF(AND('Mapa final'!$Y$44="Media",'Mapa final'!$AA$44="Menor"),CONCATENATE("R6C",'Mapa final'!$O$44),"")</f>
        <v/>
      </c>
      <c r="U31" s="66" t="str">
        <f>IF(AND('Mapa final'!$Y$45="Media",'Mapa final'!$AA$45="Menor"),CONCATENATE("R6C",'Mapa final'!$O$45),"")</f>
        <v/>
      </c>
      <c r="V31" s="64" t="str">
        <f>IF(AND('Mapa final'!$Y$40="Media",'Mapa final'!$AA$40="Moderado"),CONCATENATE("R6C",'Mapa final'!$O$40),"")</f>
        <v/>
      </c>
      <c r="W31" s="65" t="str">
        <f>IF(AND('Mapa final'!$Y$41="Media",'Mapa final'!$AA$41="Moderado"),CONCATENATE("R6C",'Mapa final'!$O$41),"")</f>
        <v/>
      </c>
      <c r="X31" s="65" t="str">
        <f>IF(AND('Mapa final'!$Y$42="Media",'Mapa final'!$AA$42="Moderado"),CONCATENATE("R6C",'Mapa final'!$O$42),"")</f>
        <v/>
      </c>
      <c r="Y31" s="65" t="str">
        <f>IF(AND('Mapa final'!$Y$43="Media",'Mapa final'!$AA$43="Moderado"),CONCATENATE("R6C",'Mapa final'!$O$43),"")</f>
        <v/>
      </c>
      <c r="Z31" s="65" t="str">
        <f>IF(AND('Mapa final'!$Y$44="Media",'Mapa final'!$AA$44="Moderado"),CONCATENATE("R6C",'Mapa final'!$O$44),"")</f>
        <v/>
      </c>
      <c r="AA31" s="66" t="str">
        <f>IF(AND('Mapa final'!$Y$45="Media",'Mapa final'!$AA$45="Moderado"),CONCATENATE("R6C",'Mapa final'!$O$45),"")</f>
        <v/>
      </c>
      <c r="AB31" s="49" t="str">
        <f>IF(AND('Mapa final'!$Y$40="Media",'Mapa final'!$AA$40="Mayor"),CONCATENATE("R6C",'Mapa final'!$O$40),"")</f>
        <v/>
      </c>
      <c r="AC31" s="50" t="str">
        <f>IF(AND('Mapa final'!$Y$41="Media",'Mapa final'!$AA$41="Mayor"),CONCATENATE("R6C",'Mapa final'!$O$41),"")</f>
        <v/>
      </c>
      <c r="AD31" s="50" t="str">
        <f>IF(AND('Mapa final'!$Y$42="Media",'Mapa final'!$AA$42="Mayor"),CONCATENATE("R6C",'Mapa final'!$O$42),"")</f>
        <v/>
      </c>
      <c r="AE31" s="50" t="str">
        <f>IF(AND('Mapa final'!$Y$43="Media",'Mapa final'!$AA$43="Mayor"),CONCATENATE("R6C",'Mapa final'!$O$43),"")</f>
        <v/>
      </c>
      <c r="AF31" s="50" t="str">
        <f>IF(AND('Mapa final'!$Y$44="Media",'Mapa final'!$AA$44="Mayor"),CONCATENATE("R6C",'Mapa final'!$O$44),"")</f>
        <v/>
      </c>
      <c r="AG31" s="51" t="str">
        <f>IF(AND('Mapa final'!$Y$45="Media",'Mapa final'!$AA$45="Mayor"),CONCATENATE("R6C",'Mapa final'!$O$45),"")</f>
        <v/>
      </c>
      <c r="AH31" s="52" t="str">
        <f>IF(AND('Mapa final'!$Y$40="Media",'Mapa final'!$AA$40="Catastrófico"),CONCATENATE("R6C",'Mapa final'!$O$40),"")</f>
        <v/>
      </c>
      <c r="AI31" s="53" t="str">
        <f>IF(AND('Mapa final'!$Y$41="Media",'Mapa final'!$AA$41="Catastrófico"),CONCATENATE("R6C",'Mapa final'!$O$41),"")</f>
        <v/>
      </c>
      <c r="AJ31" s="53" t="str">
        <f>IF(AND('Mapa final'!$Y$42="Media",'Mapa final'!$AA$42="Catastrófico"),CONCATENATE("R6C",'Mapa final'!$O$42),"")</f>
        <v/>
      </c>
      <c r="AK31" s="53" t="str">
        <f>IF(AND('Mapa final'!$Y$43="Media",'Mapa final'!$AA$43="Catastrófico"),CONCATENATE("R6C",'Mapa final'!$O$43),"")</f>
        <v/>
      </c>
      <c r="AL31" s="53" t="str">
        <f>IF(AND('Mapa final'!$Y$44="Media",'Mapa final'!$AA$44="Catastrófico"),CONCATENATE("R6C",'Mapa final'!$O$44),"")</f>
        <v/>
      </c>
      <c r="AM31" s="54" t="str">
        <f>IF(AND('Mapa final'!$Y$45="Media",'Mapa final'!$AA$45="Catastrófico"),CONCATENATE("R6C",'Mapa final'!$O$45),"")</f>
        <v/>
      </c>
      <c r="AN31" s="80"/>
      <c r="AO31" s="399"/>
      <c r="AP31" s="400"/>
      <c r="AQ31" s="400"/>
      <c r="AR31" s="400"/>
      <c r="AS31" s="400"/>
      <c r="AT31" s="401"/>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15" customHeight="1" x14ac:dyDescent="0.3">
      <c r="A32" s="80"/>
      <c r="B32" s="271"/>
      <c r="C32" s="271"/>
      <c r="D32" s="272"/>
      <c r="E32" s="370"/>
      <c r="F32" s="369"/>
      <c r="G32" s="369"/>
      <c r="H32" s="369"/>
      <c r="I32" s="385"/>
      <c r="J32" s="64" t="str">
        <f>IF(AND('Mapa final'!$Y$46="Media",'Mapa final'!$AA$46="Leve"),CONCATENATE("R7C",'Mapa final'!$O$46),"")</f>
        <v/>
      </c>
      <c r="K32" s="65" t="str">
        <f>IF(AND('Mapa final'!$Y$47="Media",'Mapa final'!$AA$47="Leve"),CONCATENATE("R7C",'Mapa final'!$O$47),"")</f>
        <v/>
      </c>
      <c r="L32" s="65" t="str">
        <f>IF(AND('Mapa final'!$Y$48="Media",'Mapa final'!$AA$48="Leve"),CONCATENATE("R7C",'Mapa final'!$O$48),"")</f>
        <v/>
      </c>
      <c r="M32" s="65" t="str">
        <f>IF(AND('Mapa final'!$Y$49="Media",'Mapa final'!$AA$49="Leve"),CONCATENATE("R7C",'Mapa final'!$O$49),"")</f>
        <v/>
      </c>
      <c r="N32" s="65" t="str">
        <f>IF(AND('Mapa final'!$Y$50="Media",'Mapa final'!$AA$50="Leve"),CONCATENATE("R7C",'Mapa final'!$O$50),"")</f>
        <v/>
      </c>
      <c r="O32" s="66" t="str">
        <f>IF(AND('Mapa final'!$Y$51="Media",'Mapa final'!$AA$51="Leve"),CONCATENATE("R7C",'Mapa final'!$O$51),"")</f>
        <v/>
      </c>
      <c r="P32" s="64" t="str">
        <f>IF(AND('Mapa final'!$Y$46="Media",'Mapa final'!$AA$46="Menor"),CONCATENATE("R7C",'Mapa final'!$O$46),"")</f>
        <v/>
      </c>
      <c r="Q32" s="65" t="str">
        <f>IF(AND('Mapa final'!$Y$47="Media",'Mapa final'!$AA$47="Menor"),CONCATENATE("R7C",'Mapa final'!$O$47),"")</f>
        <v/>
      </c>
      <c r="R32" s="65" t="str">
        <f>IF(AND('Mapa final'!$Y$48="Media",'Mapa final'!$AA$48="Menor"),CONCATENATE("R7C",'Mapa final'!$O$48),"")</f>
        <v/>
      </c>
      <c r="S32" s="65" t="str">
        <f>IF(AND('Mapa final'!$Y$49="Media",'Mapa final'!$AA$49="Menor"),CONCATENATE("R7C",'Mapa final'!$O$49),"")</f>
        <v/>
      </c>
      <c r="T32" s="65" t="str">
        <f>IF(AND('Mapa final'!$Y$50="Media",'Mapa final'!$AA$50="Menor"),CONCATENATE("R7C",'Mapa final'!$O$50),"")</f>
        <v/>
      </c>
      <c r="U32" s="66" t="str">
        <f>IF(AND('Mapa final'!$Y$51="Media",'Mapa final'!$AA$51="Menor"),CONCATENATE("R7C",'Mapa final'!$O$51),"")</f>
        <v/>
      </c>
      <c r="V32" s="64" t="str">
        <f>IF(AND('Mapa final'!$Y$46="Media",'Mapa final'!$AA$46="Moderado"),CONCATENATE("R7C",'Mapa final'!$O$46),"")</f>
        <v/>
      </c>
      <c r="W32" s="65" t="str">
        <f>IF(AND('Mapa final'!$Y$47="Media",'Mapa final'!$AA$47="Moderado"),CONCATENATE("R7C",'Mapa final'!$O$47),"")</f>
        <v/>
      </c>
      <c r="X32" s="65" t="str">
        <f>IF(AND('Mapa final'!$Y$48="Media",'Mapa final'!$AA$48="Moderado"),CONCATENATE("R7C",'Mapa final'!$O$48),"")</f>
        <v/>
      </c>
      <c r="Y32" s="65" t="str">
        <f>IF(AND('Mapa final'!$Y$49="Media",'Mapa final'!$AA$49="Moderado"),CONCATENATE("R7C",'Mapa final'!$O$49),"")</f>
        <v/>
      </c>
      <c r="Z32" s="65" t="str">
        <f>IF(AND('Mapa final'!$Y$50="Media",'Mapa final'!$AA$50="Moderado"),CONCATENATE("R7C",'Mapa final'!$O$50),"")</f>
        <v/>
      </c>
      <c r="AA32" s="66" t="str">
        <f>IF(AND('Mapa final'!$Y$51="Media",'Mapa final'!$AA$51="Moderado"),CONCATENATE("R7C",'Mapa final'!$O$51),"")</f>
        <v/>
      </c>
      <c r="AB32" s="49" t="str">
        <f>IF(AND('Mapa final'!$Y$46="Media",'Mapa final'!$AA$46="Mayor"),CONCATENATE("R7C",'Mapa final'!$O$46),"")</f>
        <v/>
      </c>
      <c r="AC32" s="50" t="str">
        <f>IF(AND('Mapa final'!$Y$47="Media",'Mapa final'!$AA$47="Mayor"),CONCATENATE("R7C",'Mapa final'!$O$47),"")</f>
        <v/>
      </c>
      <c r="AD32" s="50" t="str">
        <f>IF(AND('Mapa final'!$Y$48="Media",'Mapa final'!$AA$48="Mayor"),CONCATENATE("R7C",'Mapa final'!$O$48),"")</f>
        <v/>
      </c>
      <c r="AE32" s="50" t="str">
        <f>IF(AND('Mapa final'!$Y$49="Media",'Mapa final'!$AA$49="Mayor"),CONCATENATE("R7C",'Mapa final'!$O$49),"")</f>
        <v/>
      </c>
      <c r="AF32" s="50" t="str">
        <f>IF(AND('Mapa final'!$Y$50="Media",'Mapa final'!$AA$50="Mayor"),CONCATENATE("R7C",'Mapa final'!$O$50),"")</f>
        <v/>
      </c>
      <c r="AG32" s="51" t="str">
        <f>IF(AND('Mapa final'!$Y$51="Media",'Mapa final'!$AA$51="Mayor"),CONCATENATE("R7C",'Mapa final'!$O$51),"")</f>
        <v/>
      </c>
      <c r="AH32" s="52" t="str">
        <f>IF(AND('Mapa final'!$Y$46="Media",'Mapa final'!$AA$46="Catastrófico"),CONCATENATE("R7C",'Mapa final'!$O$46),"")</f>
        <v/>
      </c>
      <c r="AI32" s="53" t="str">
        <f>IF(AND('Mapa final'!$Y$47="Media",'Mapa final'!$AA$47="Catastrófico"),CONCATENATE("R7C",'Mapa final'!$O$47),"")</f>
        <v/>
      </c>
      <c r="AJ32" s="53" t="str">
        <f>IF(AND('Mapa final'!$Y$48="Media",'Mapa final'!$AA$48="Catastrófico"),CONCATENATE("R7C",'Mapa final'!$O$48),"")</f>
        <v/>
      </c>
      <c r="AK32" s="53" t="str">
        <f>IF(AND('Mapa final'!$Y$49="Media",'Mapa final'!$AA$49="Catastrófico"),CONCATENATE("R7C",'Mapa final'!$O$49),"")</f>
        <v/>
      </c>
      <c r="AL32" s="53" t="str">
        <f>IF(AND('Mapa final'!$Y$50="Media",'Mapa final'!$AA$50="Catastrófico"),CONCATENATE("R7C",'Mapa final'!$O$50),"")</f>
        <v/>
      </c>
      <c r="AM32" s="54" t="str">
        <f>IF(AND('Mapa final'!$Y$51="Media",'Mapa final'!$AA$51="Catastrófico"),CONCATENATE("R7C",'Mapa final'!$O$51),"")</f>
        <v/>
      </c>
      <c r="AN32" s="80"/>
      <c r="AO32" s="399"/>
      <c r="AP32" s="400"/>
      <c r="AQ32" s="400"/>
      <c r="AR32" s="400"/>
      <c r="AS32" s="400"/>
      <c r="AT32" s="401"/>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80" ht="15" customHeight="1" x14ac:dyDescent="0.3">
      <c r="A33" s="80"/>
      <c r="B33" s="271"/>
      <c r="C33" s="271"/>
      <c r="D33" s="272"/>
      <c r="E33" s="370"/>
      <c r="F33" s="369"/>
      <c r="G33" s="369"/>
      <c r="H33" s="369"/>
      <c r="I33" s="385"/>
      <c r="J33" s="64" t="str">
        <f>IF(AND('Mapa final'!$Y$52="Media",'Mapa final'!$AA$52="Leve"),CONCATENATE("R8C",'Mapa final'!$O$52),"")</f>
        <v/>
      </c>
      <c r="K33" s="65" t="str">
        <f>IF(AND('Mapa final'!$Y$53="Media",'Mapa final'!$AA$53="Leve"),CONCATENATE("R8C",'Mapa final'!$O$53),"")</f>
        <v/>
      </c>
      <c r="L33" s="65" t="str">
        <f>IF(AND('Mapa final'!$Y$54="Media",'Mapa final'!$AA$54="Leve"),CONCATENATE("R8C",'Mapa final'!$O$54),"")</f>
        <v/>
      </c>
      <c r="M33" s="65" t="str">
        <f>IF(AND('Mapa final'!$Y$55="Media",'Mapa final'!$AA$55="Leve"),CONCATENATE("R8C",'Mapa final'!$O$55),"")</f>
        <v/>
      </c>
      <c r="N33" s="65" t="str">
        <f>IF(AND('Mapa final'!$Y$56="Media",'Mapa final'!$AA$56="Leve"),CONCATENATE("R8C",'Mapa final'!$O$56),"")</f>
        <v/>
      </c>
      <c r="O33" s="66" t="str">
        <f>IF(AND('Mapa final'!$Y$57="Media",'Mapa final'!$AA$57="Leve"),CONCATENATE("R8C",'Mapa final'!$O$57),"")</f>
        <v/>
      </c>
      <c r="P33" s="64" t="str">
        <f>IF(AND('Mapa final'!$Y$52="Media",'Mapa final'!$AA$52="Menor"),CONCATENATE("R8C",'Mapa final'!$O$52),"")</f>
        <v/>
      </c>
      <c r="Q33" s="65" t="str">
        <f>IF(AND('Mapa final'!$Y$53="Media",'Mapa final'!$AA$53="Menor"),CONCATENATE("R8C",'Mapa final'!$O$53),"")</f>
        <v/>
      </c>
      <c r="R33" s="65" t="str">
        <f>IF(AND('Mapa final'!$Y$54="Media",'Mapa final'!$AA$54="Menor"),CONCATENATE("R8C",'Mapa final'!$O$54),"")</f>
        <v/>
      </c>
      <c r="S33" s="65" t="str">
        <f>IF(AND('Mapa final'!$Y$55="Media",'Mapa final'!$AA$55="Menor"),CONCATENATE("R8C",'Mapa final'!$O$55),"")</f>
        <v/>
      </c>
      <c r="T33" s="65" t="str">
        <f>IF(AND('Mapa final'!$Y$56="Media",'Mapa final'!$AA$56="Menor"),CONCATENATE("R8C",'Mapa final'!$O$56),"")</f>
        <v/>
      </c>
      <c r="U33" s="66" t="str">
        <f>IF(AND('Mapa final'!$Y$57="Media",'Mapa final'!$AA$57="Menor"),CONCATENATE("R8C",'Mapa final'!$O$57),"")</f>
        <v/>
      </c>
      <c r="V33" s="64" t="str">
        <f>IF(AND('Mapa final'!$Y$52="Media",'Mapa final'!$AA$52="Moderado"),CONCATENATE("R8C",'Mapa final'!$O$52),"")</f>
        <v/>
      </c>
      <c r="W33" s="65" t="str">
        <f>IF(AND('Mapa final'!$Y$53="Media",'Mapa final'!$AA$53="Moderado"),CONCATENATE("R8C",'Mapa final'!$O$53),"")</f>
        <v/>
      </c>
      <c r="X33" s="65" t="str">
        <f>IF(AND('Mapa final'!$Y$54="Media",'Mapa final'!$AA$54="Moderado"),CONCATENATE("R8C",'Mapa final'!$O$54),"")</f>
        <v/>
      </c>
      <c r="Y33" s="65" t="str">
        <f>IF(AND('Mapa final'!$Y$55="Media",'Mapa final'!$AA$55="Moderado"),CONCATENATE("R8C",'Mapa final'!$O$55),"")</f>
        <v/>
      </c>
      <c r="Z33" s="65" t="str">
        <f>IF(AND('Mapa final'!$Y$56="Media",'Mapa final'!$AA$56="Moderado"),CONCATENATE("R8C",'Mapa final'!$O$56),"")</f>
        <v/>
      </c>
      <c r="AA33" s="66" t="str">
        <f>IF(AND('Mapa final'!$Y$57="Media",'Mapa final'!$AA$57="Moderado"),CONCATENATE("R8C",'Mapa final'!$O$57),"")</f>
        <v/>
      </c>
      <c r="AB33" s="49" t="str">
        <f>IF(AND('Mapa final'!$Y$52="Media",'Mapa final'!$AA$52="Mayor"),CONCATENATE("R8C",'Mapa final'!$O$52),"")</f>
        <v/>
      </c>
      <c r="AC33" s="50" t="str">
        <f>IF(AND('Mapa final'!$Y$53="Media",'Mapa final'!$AA$53="Mayor"),CONCATENATE("R8C",'Mapa final'!$O$53),"")</f>
        <v/>
      </c>
      <c r="AD33" s="50" t="str">
        <f>IF(AND('Mapa final'!$Y$54="Media",'Mapa final'!$AA$54="Mayor"),CONCATENATE("R8C",'Mapa final'!$O$54),"")</f>
        <v/>
      </c>
      <c r="AE33" s="50" t="str">
        <f>IF(AND('Mapa final'!$Y$55="Media",'Mapa final'!$AA$55="Mayor"),CONCATENATE("R8C",'Mapa final'!$O$55),"")</f>
        <v/>
      </c>
      <c r="AF33" s="50" t="str">
        <f>IF(AND('Mapa final'!$Y$56="Media",'Mapa final'!$AA$56="Mayor"),CONCATENATE("R8C",'Mapa final'!$O$56),"")</f>
        <v/>
      </c>
      <c r="AG33" s="51" t="str">
        <f>IF(AND('Mapa final'!$Y$57="Media",'Mapa final'!$AA$57="Mayor"),CONCATENATE("R8C",'Mapa final'!$O$57),"")</f>
        <v/>
      </c>
      <c r="AH33" s="52" t="str">
        <f>IF(AND('Mapa final'!$Y$52="Media",'Mapa final'!$AA$52="Catastrófico"),CONCATENATE("R8C",'Mapa final'!$O$52),"")</f>
        <v/>
      </c>
      <c r="AI33" s="53" t="str">
        <f>IF(AND('Mapa final'!$Y$53="Media",'Mapa final'!$AA$53="Catastrófico"),CONCATENATE("R8C",'Mapa final'!$O$53),"")</f>
        <v/>
      </c>
      <c r="AJ33" s="53" t="str">
        <f>IF(AND('Mapa final'!$Y$54="Media",'Mapa final'!$AA$54="Catastrófico"),CONCATENATE("R8C",'Mapa final'!$O$54),"")</f>
        <v/>
      </c>
      <c r="AK33" s="53" t="str">
        <f>IF(AND('Mapa final'!$Y$55="Media",'Mapa final'!$AA$55="Catastrófico"),CONCATENATE("R8C",'Mapa final'!$O$55),"")</f>
        <v/>
      </c>
      <c r="AL33" s="53" t="str">
        <f>IF(AND('Mapa final'!$Y$56="Media",'Mapa final'!$AA$56="Catastrófico"),CONCATENATE("R8C",'Mapa final'!$O$56),"")</f>
        <v/>
      </c>
      <c r="AM33" s="54" t="str">
        <f>IF(AND('Mapa final'!$Y$57="Media",'Mapa final'!$AA$57="Catastrófico"),CONCATENATE("R8C",'Mapa final'!$O$57),"")</f>
        <v/>
      </c>
      <c r="AN33" s="80"/>
      <c r="AO33" s="399"/>
      <c r="AP33" s="400"/>
      <c r="AQ33" s="400"/>
      <c r="AR33" s="400"/>
      <c r="AS33" s="400"/>
      <c r="AT33" s="401"/>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80" ht="15" customHeight="1" x14ac:dyDescent="0.3">
      <c r="A34" s="80"/>
      <c r="B34" s="271"/>
      <c r="C34" s="271"/>
      <c r="D34" s="272"/>
      <c r="E34" s="370"/>
      <c r="F34" s="369"/>
      <c r="G34" s="369"/>
      <c r="H34" s="369"/>
      <c r="I34" s="385"/>
      <c r="J34" s="64" t="str">
        <f>IF(AND('Mapa final'!$Y$58="Media",'Mapa final'!$AA$58="Leve"),CONCATENATE("R9C",'Mapa final'!$O$58),"")</f>
        <v/>
      </c>
      <c r="K34" s="65" t="str">
        <f>IF(AND('Mapa final'!$Y$59="Media",'Mapa final'!$AA$59="Leve"),CONCATENATE("R9C",'Mapa final'!$O$59),"")</f>
        <v/>
      </c>
      <c r="L34" s="65" t="str">
        <f>IF(AND('Mapa final'!$Y$60="Media",'Mapa final'!$AA$60="Leve"),CONCATENATE("R9C",'Mapa final'!$O$60),"")</f>
        <v/>
      </c>
      <c r="M34" s="65" t="str">
        <f>IF(AND('Mapa final'!$Y$61="Media",'Mapa final'!$AA$61="Leve"),CONCATENATE("R9C",'Mapa final'!$O$61),"")</f>
        <v/>
      </c>
      <c r="N34" s="65" t="str">
        <f>IF(AND('Mapa final'!$Y$62="Media",'Mapa final'!$AA$62="Leve"),CONCATENATE("R9C",'Mapa final'!$O$62),"")</f>
        <v/>
      </c>
      <c r="O34" s="66" t="str">
        <f>IF(AND('Mapa final'!$Y$63="Media",'Mapa final'!$AA$63="Leve"),CONCATENATE("R9C",'Mapa final'!$O$63),"")</f>
        <v/>
      </c>
      <c r="P34" s="64" t="str">
        <f>IF(AND('Mapa final'!$Y$58="Media",'Mapa final'!$AA$58="Menor"),CONCATENATE("R9C",'Mapa final'!$O$58),"")</f>
        <v/>
      </c>
      <c r="Q34" s="65" t="str">
        <f>IF(AND('Mapa final'!$Y$59="Media",'Mapa final'!$AA$59="Menor"),CONCATENATE("R9C",'Mapa final'!$O$59),"")</f>
        <v/>
      </c>
      <c r="R34" s="65" t="str">
        <f>IF(AND('Mapa final'!$Y$60="Media",'Mapa final'!$AA$60="Menor"),CONCATENATE("R9C",'Mapa final'!$O$60),"")</f>
        <v/>
      </c>
      <c r="S34" s="65" t="str">
        <f>IF(AND('Mapa final'!$Y$61="Media",'Mapa final'!$AA$61="Menor"),CONCATENATE("R9C",'Mapa final'!$O$61),"")</f>
        <v/>
      </c>
      <c r="T34" s="65" t="str">
        <f>IF(AND('Mapa final'!$Y$62="Media",'Mapa final'!$AA$62="Menor"),CONCATENATE("R9C",'Mapa final'!$O$62),"")</f>
        <v/>
      </c>
      <c r="U34" s="66" t="str">
        <f>IF(AND('Mapa final'!$Y$63="Media",'Mapa final'!$AA$63="Menor"),CONCATENATE("R9C",'Mapa final'!$O$63),"")</f>
        <v/>
      </c>
      <c r="V34" s="64" t="str">
        <f>IF(AND('Mapa final'!$Y$58="Media",'Mapa final'!$AA$58="Moderado"),CONCATENATE("R9C",'Mapa final'!$O$58),"")</f>
        <v/>
      </c>
      <c r="W34" s="65" t="str">
        <f>IF(AND('Mapa final'!$Y$59="Media",'Mapa final'!$AA$59="Moderado"),CONCATENATE("R9C",'Mapa final'!$O$59),"")</f>
        <v/>
      </c>
      <c r="X34" s="65" t="str">
        <f>IF(AND('Mapa final'!$Y$60="Media",'Mapa final'!$AA$60="Moderado"),CONCATENATE("R9C",'Mapa final'!$O$60),"")</f>
        <v/>
      </c>
      <c r="Y34" s="65" t="str">
        <f>IF(AND('Mapa final'!$Y$61="Media",'Mapa final'!$AA$61="Moderado"),CONCATENATE("R9C",'Mapa final'!$O$61),"")</f>
        <v/>
      </c>
      <c r="Z34" s="65" t="str">
        <f>IF(AND('Mapa final'!$Y$62="Media",'Mapa final'!$AA$62="Moderado"),CONCATENATE("R9C",'Mapa final'!$O$62),"")</f>
        <v/>
      </c>
      <c r="AA34" s="66" t="str">
        <f>IF(AND('Mapa final'!$Y$63="Media",'Mapa final'!$AA$63="Moderado"),CONCATENATE("R9C",'Mapa final'!$O$63),"")</f>
        <v/>
      </c>
      <c r="AB34" s="49" t="str">
        <f>IF(AND('Mapa final'!$Y$58="Media",'Mapa final'!$AA$58="Mayor"),CONCATENATE("R9C",'Mapa final'!$O$58),"")</f>
        <v/>
      </c>
      <c r="AC34" s="50" t="str">
        <f>IF(AND('Mapa final'!$Y$59="Media",'Mapa final'!$AA$59="Mayor"),CONCATENATE("R9C",'Mapa final'!$O$59),"")</f>
        <v/>
      </c>
      <c r="AD34" s="50" t="str">
        <f>IF(AND('Mapa final'!$Y$60="Media",'Mapa final'!$AA$60="Mayor"),CONCATENATE("R9C",'Mapa final'!$O$60),"")</f>
        <v/>
      </c>
      <c r="AE34" s="50" t="str">
        <f>IF(AND('Mapa final'!$Y$61="Media",'Mapa final'!$AA$61="Mayor"),CONCATENATE("R9C",'Mapa final'!$O$61),"")</f>
        <v/>
      </c>
      <c r="AF34" s="50" t="str">
        <f>IF(AND('Mapa final'!$Y$62="Media",'Mapa final'!$AA$62="Mayor"),CONCATENATE("R9C",'Mapa final'!$O$62),"")</f>
        <v/>
      </c>
      <c r="AG34" s="51" t="str">
        <f>IF(AND('Mapa final'!$Y$63="Media",'Mapa final'!$AA$63="Mayor"),CONCATENATE("R9C",'Mapa final'!$O$63),"")</f>
        <v/>
      </c>
      <c r="AH34" s="52" t="str">
        <f>IF(AND('Mapa final'!$Y$58="Media",'Mapa final'!$AA$58="Catastrófico"),CONCATENATE("R9C",'Mapa final'!$O$58),"")</f>
        <v/>
      </c>
      <c r="AI34" s="53" t="str">
        <f>IF(AND('Mapa final'!$Y$59="Media",'Mapa final'!$AA$59="Catastrófico"),CONCATENATE("R9C",'Mapa final'!$O$59),"")</f>
        <v/>
      </c>
      <c r="AJ34" s="53" t="str">
        <f>IF(AND('Mapa final'!$Y$60="Media",'Mapa final'!$AA$60="Catastrófico"),CONCATENATE("R9C",'Mapa final'!$O$60),"")</f>
        <v/>
      </c>
      <c r="AK34" s="53" t="str">
        <f>IF(AND('Mapa final'!$Y$61="Media",'Mapa final'!$AA$61="Catastrófico"),CONCATENATE("R9C",'Mapa final'!$O$61),"")</f>
        <v/>
      </c>
      <c r="AL34" s="53" t="str">
        <f>IF(AND('Mapa final'!$Y$62="Media",'Mapa final'!$AA$62="Catastrófico"),CONCATENATE("R9C",'Mapa final'!$O$62),"")</f>
        <v/>
      </c>
      <c r="AM34" s="54" t="str">
        <f>IF(AND('Mapa final'!$Y$63="Media",'Mapa final'!$AA$63="Catastrófico"),CONCATENATE("R9C",'Mapa final'!$O$63),"")</f>
        <v/>
      </c>
      <c r="AN34" s="80"/>
      <c r="AO34" s="399"/>
      <c r="AP34" s="400"/>
      <c r="AQ34" s="400"/>
      <c r="AR34" s="400"/>
      <c r="AS34" s="400"/>
      <c r="AT34" s="401"/>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80" ht="15.75" customHeight="1" thickBot="1" x14ac:dyDescent="0.35">
      <c r="A35" s="80"/>
      <c r="B35" s="271"/>
      <c r="C35" s="271"/>
      <c r="D35" s="272"/>
      <c r="E35" s="371"/>
      <c r="F35" s="372"/>
      <c r="G35" s="372"/>
      <c r="H35" s="372"/>
      <c r="I35" s="386"/>
      <c r="J35" s="64" t="str">
        <f>IF(AND('Mapa final'!$Y$64="Media",'Mapa final'!$AA$64="Leve"),CONCATENATE("R10C",'Mapa final'!$O$64),"")</f>
        <v/>
      </c>
      <c r="K35" s="65" t="str">
        <f>IF(AND('Mapa final'!$Y$65="Media",'Mapa final'!$AA$65="Leve"),CONCATENATE("R10C",'Mapa final'!$O$65),"")</f>
        <v/>
      </c>
      <c r="L35" s="65" t="str">
        <f>IF(AND('Mapa final'!$Y$66="Media",'Mapa final'!$AA$66="Leve"),CONCATENATE("R10C",'Mapa final'!$O$66),"")</f>
        <v/>
      </c>
      <c r="M35" s="65" t="str">
        <f>IF(AND('Mapa final'!$Y$67="Media",'Mapa final'!$AA$67="Leve"),CONCATENATE("R10C",'Mapa final'!$O$67),"")</f>
        <v/>
      </c>
      <c r="N35" s="65" t="str">
        <f>IF(AND('Mapa final'!$Y$68="Media",'Mapa final'!$AA$68="Leve"),CONCATENATE("R10C",'Mapa final'!$O$68),"")</f>
        <v/>
      </c>
      <c r="O35" s="66" t="str">
        <f>IF(AND('Mapa final'!$Y$69="Media",'Mapa final'!$AA$69="Leve"),CONCATENATE("R10C",'Mapa final'!$O$69),"")</f>
        <v/>
      </c>
      <c r="P35" s="64" t="str">
        <f>IF(AND('Mapa final'!$Y$64="Media",'Mapa final'!$AA$64="Menor"),CONCATENATE("R10C",'Mapa final'!$O$64),"")</f>
        <v/>
      </c>
      <c r="Q35" s="65" t="str">
        <f>IF(AND('Mapa final'!$Y$65="Media",'Mapa final'!$AA$65="Menor"),CONCATENATE("R10C",'Mapa final'!$O$65),"")</f>
        <v/>
      </c>
      <c r="R35" s="65" t="str">
        <f>IF(AND('Mapa final'!$Y$66="Media",'Mapa final'!$AA$66="Menor"),CONCATENATE("R10C",'Mapa final'!$O$66),"")</f>
        <v/>
      </c>
      <c r="S35" s="65" t="str">
        <f>IF(AND('Mapa final'!$Y$67="Media",'Mapa final'!$AA$67="Menor"),CONCATENATE("R10C",'Mapa final'!$O$67),"")</f>
        <v/>
      </c>
      <c r="T35" s="65" t="str">
        <f>IF(AND('Mapa final'!$Y$68="Media",'Mapa final'!$AA$68="Menor"),CONCATENATE("R10C",'Mapa final'!$O$68),"")</f>
        <v/>
      </c>
      <c r="U35" s="66" t="str">
        <f>IF(AND('Mapa final'!$Y$69="Media",'Mapa final'!$AA$69="Menor"),CONCATENATE("R10C",'Mapa final'!$O$69),"")</f>
        <v/>
      </c>
      <c r="V35" s="64" t="str">
        <f>IF(AND('Mapa final'!$Y$64="Media",'Mapa final'!$AA$64="Moderado"),CONCATENATE("R10C",'Mapa final'!$O$64),"")</f>
        <v/>
      </c>
      <c r="W35" s="65" t="str">
        <f>IF(AND('Mapa final'!$Y$65="Media",'Mapa final'!$AA$65="Moderado"),CONCATENATE("R10C",'Mapa final'!$O$65),"")</f>
        <v/>
      </c>
      <c r="X35" s="65" t="str">
        <f>IF(AND('Mapa final'!$Y$66="Media",'Mapa final'!$AA$66="Moderado"),CONCATENATE("R10C",'Mapa final'!$O$66),"")</f>
        <v/>
      </c>
      <c r="Y35" s="65" t="str">
        <f>IF(AND('Mapa final'!$Y$67="Media",'Mapa final'!$AA$67="Moderado"),CONCATENATE("R10C",'Mapa final'!$O$67),"")</f>
        <v/>
      </c>
      <c r="Z35" s="65" t="str">
        <f>IF(AND('Mapa final'!$Y$68="Media",'Mapa final'!$AA$68="Moderado"),CONCATENATE("R10C",'Mapa final'!$O$68),"")</f>
        <v/>
      </c>
      <c r="AA35" s="66" t="str">
        <f>IF(AND('Mapa final'!$Y$69="Media",'Mapa final'!$AA$69="Moderado"),CONCATENATE("R10C",'Mapa final'!$O$69),"")</f>
        <v/>
      </c>
      <c r="AB35" s="55" t="str">
        <f>IF(AND('Mapa final'!$Y$64="Media",'Mapa final'!$AA$64="Mayor"),CONCATENATE("R10C",'Mapa final'!$O$64),"")</f>
        <v/>
      </c>
      <c r="AC35" s="56" t="str">
        <f>IF(AND('Mapa final'!$Y$65="Media",'Mapa final'!$AA$65="Mayor"),CONCATENATE("R10C",'Mapa final'!$O$65),"")</f>
        <v/>
      </c>
      <c r="AD35" s="56" t="str">
        <f>IF(AND('Mapa final'!$Y$66="Media",'Mapa final'!$AA$66="Mayor"),CONCATENATE("R10C",'Mapa final'!$O$66),"")</f>
        <v/>
      </c>
      <c r="AE35" s="56" t="str">
        <f>IF(AND('Mapa final'!$Y$67="Media",'Mapa final'!$AA$67="Mayor"),CONCATENATE("R10C",'Mapa final'!$O$67),"")</f>
        <v/>
      </c>
      <c r="AF35" s="56" t="str">
        <f>IF(AND('Mapa final'!$Y$68="Media",'Mapa final'!$AA$68="Mayor"),CONCATENATE("R10C",'Mapa final'!$O$68),"")</f>
        <v/>
      </c>
      <c r="AG35" s="57" t="str">
        <f>IF(AND('Mapa final'!$Y$69="Media",'Mapa final'!$AA$69="Mayor"),CONCATENATE("R10C",'Mapa final'!$O$69),"")</f>
        <v/>
      </c>
      <c r="AH35" s="58" t="str">
        <f>IF(AND('Mapa final'!$Y$64="Media",'Mapa final'!$AA$64="Catastrófico"),CONCATENATE("R10C",'Mapa final'!$O$64),"")</f>
        <v/>
      </c>
      <c r="AI35" s="59" t="str">
        <f>IF(AND('Mapa final'!$Y$65="Media",'Mapa final'!$AA$65="Catastrófico"),CONCATENATE("R10C",'Mapa final'!$O$65),"")</f>
        <v/>
      </c>
      <c r="AJ35" s="59" t="str">
        <f>IF(AND('Mapa final'!$Y$66="Media",'Mapa final'!$AA$66="Catastrófico"),CONCATENATE("R10C",'Mapa final'!$O$66),"")</f>
        <v/>
      </c>
      <c r="AK35" s="59" t="str">
        <f>IF(AND('Mapa final'!$Y$67="Media",'Mapa final'!$AA$67="Catastrófico"),CONCATENATE("R10C",'Mapa final'!$O$67),"")</f>
        <v/>
      </c>
      <c r="AL35" s="59" t="str">
        <f>IF(AND('Mapa final'!$Y$68="Media",'Mapa final'!$AA$68="Catastrófico"),CONCATENATE("R10C",'Mapa final'!$O$68),"")</f>
        <v/>
      </c>
      <c r="AM35" s="60" t="str">
        <f>IF(AND('Mapa final'!$Y$69="Media",'Mapa final'!$AA$69="Catastrófico"),CONCATENATE("R10C",'Mapa final'!$O$69),"")</f>
        <v/>
      </c>
      <c r="AN35" s="80"/>
      <c r="AO35" s="402"/>
      <c r="AP35" s="403"/>
      <c r="AQ35" s="403"/>
      <c r="AR35" s="403"/>
      <c r="AS35" s="403"/>
      <c r="AT35" s="404"/>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80" ht="15" customHeight="1" x14ac:dyDescent="0.3">
      <c r="A36" s="80"/>
      <c r="B36" s="271"/>
      <c r="C36" s="271"/>
      <c r="D36" s="272"/>
      <c r="E36" s="366" t="s">
        <v>113</v>
      </c>
      <c r="F36" s="367"/>
      <c r="G36" s="367"/>
      <c r="H36" s="367"/>
      <c r="I36" s="367"/>
      <c r="J36" s="70" t="str">
        <f>IF(AND('Mapa final'!$Y$10="Baja",'Mapa final'!$AA$10="Leve"),CONCATENATE("R1C",'Mapa final'!$O$10),"")</f>
        <v/>
      </c>
      <c r="K36" s="71" t="str">
        <f>IF(AND('Mapa final'!$Y$11="Baja",'Mapa final'!$AA$11="Leve"),CONCATENATE("R1C",'Mapa final'!$O$11),"")</f>
        <v/>
      </c>
      <c r="L36" s="71" t="str">
        <f>IF(AND('Mapa final'!$Y$12="Baja",'Mapa final'!$AA$12="Leve"),CONCATENATE("R1C",'Mapa final'!$O$12),"")</f>
        <v/>
      </c>
      <c r="M36" s="71" t="str">
        <f>IF(AND('Mapa final'!$Y$13="Baja",'Mapa final'!$AA$13="Leve"),CONCATENATE("R1C",'Mapa final'!$O$13),"")</f>
        <v/>
      </c>
      <c r="N36" s="71" t="str">
        <f>IF(AND('Mapa final'!$Y$14="Baja",'Mapa final'!$AA$14="Leve"),CONCATENATE("R1C",'Mapa final'!$O$14),"")</f>
        <v/>
      </c>
      <c r="O36" s="72" t="str">
        <f>IF(AND('Mapa final'!$Y$15="Baja",'Mapa final'!$AA$15="Leve"),CONCATENATE("R1C",'Mapa final'!$O$15),"")</f>
        <v/>
      </c>
      <c r="P36" s="61" t="str">
        <f>IF(AND('Mapa final'!$Y$10="Baja",'Mapa final'!$AA$10="Menor"),CONCATENATE("R1C",'Mapa final'!$O$10),"")</f>
        <v/>
      </c>
      <c r="Q36" s="62" t="str">
        <f>IF(AND('Mapa final'!$Y$11="Baja",'Mapa final'!$AA$11="Menor"),CONCATENATE("R1C",'Mapa final'!$O$11),"")</f>
        <v/>
      </c>
      <c r="R36" s="62" t="str">
        <f>IF(AND('Mapa final'!$Y$12="Baja",'Mapa final'!$AA$12="Menor"),CONCATENATE("R1C",'Mapa final'!$O$12),"")</f>
        <v/>
      </c>
      <c r="S36" s="62" t="str">
        <f>IF(AND('Mapa final'!$Y$13="Baja",'Mapa final'!$AA$13="Menor"),CONCATENATE("R1C",'Mapa final'!$O$13),"")</f>
        <v/>
      </c>
      <c r="T36" s="62" t="str">
        <f>IF(AND('Mapa final'!$Y$14="Baja",'Mapa final'!$AA$14="Menor"),CONCATENATE("R1C",'Mapa final'!$O$14),"")</f>
        <v/>
      </c>
      <c r="U36" s="63" t="str">
        <f>IF(AND('Mapa final'!$Y$15="Baja",'Mapa final'!$AA$15="Menor"),CONCATENATE("R1C",'Mapa final'!$O$15),"")</f>
        <v/>
      </c>
      <c r="V36" s="61" t="str">
        <f>IF(AND('Mapa final'!$Y$10="Baja",'Mapa final'!$AA$10="Moderado"),CONCATENATE("R1C",'Mapa final'!$O$10),"")</f>
        <v>R1C1</v>
      </c>
      <c r="W36" s="62" t="str">
        <f>IF(AND('Mapa final'!$Y$11="Baja",'Mapa final'!$AA$11="Moderado"),CONCATENATE("R1C",'Mapa final'!$O$11),"")</f>
        <v/>
      </c>
      <c r="X36" s="62" t="str">
        <f>IF(AND('Mapa final'!$Y$12="Baja",'Mapa final'!$AA$12="Moderado"),CONCATENATE("R1C",'Mapa final'!$O$12),"")</f>
        <v/>
      </c>
      <c r="Y36" s="62" t="str">
        <f>IF(AND('Mapa final'!$Y$13="Baja",'Mapa final'!$AA$13="Moderado"),CONCATENATE("R1C",'Mapa final'!$O$13),"")</f>
        <v/>
      </c>
      <c r="Z36" s="62" t="str">
        <f>IF(AND('Mapa final'!$Y$14="Baja",'Mapa final'!$AA$14="Moderado"),CONCATENATE("R1C",'Mapa final'!$O$14),"")</f>
        <v/>
      </c>
      <c r="AA36" s="63" t="str">
        <f>IF(AND('Mapa final'!$Y$15="Baja",'Mapa final'!$AA$15="Moderado"),CONCATENATE("R1C",'Mapa final'!$O$15),"")</f>
        <v/>
      </c>
      <c r="AB36" s="43" t="str">
        <f>IF(AND('Mapa final'!$Y$10="Baja",'Mapa final'!$AA$10="Mayor"),CONCATENATE("R1C",'Mapa final'!$O$10),"")</f>
        <v/>
      </c>
      <c r="AC36" s="44" t="str">
        <f>IF(AND('Mapa final'!$Y$11="Baja",'Mapa final'!$AA$11="Mayor"),CONCATENATE("R1C",'Mapa final'!$O$11),"")</f>
        <v/>
      </c>
      <c r="AD36" s="44" t="str">
        <f>IF(AND('Mapa final'!$Y$12="Baja",'Mapa final'!$AA$12="Mayor"),CONCATENATE("R1C",'Mapa final'!$O$12),"")</f>
        <v/>
      </c>
      <c r="AE36" s="44" t="str">
        <f>IF(AND('Mapa final'!$Y$13="Baja",'Mapa final'!$AA$13="Mayor"),CONCATENATE("R1C",'Mapa final'!$O$13),"")</f>
        <v/>
      </c>
      <c r="AF36" s="44" t="str">
        <f>IF(AND('Mapa final'!$Y$14="Baja",'Mapa final'!$AA$14="Mayor"),CONCATENATE("R1C",'Mapa final'!$O$14),"")</f>
        <v/>
      </c>
      <c r="AG36" s="45" t="str">
        <f>IF(AND('Mapa final'!$Y$15="Baja",'Mapa final'!$AA$15="Mayor"),CONCATENATE("R1C",'Mapa final'!$O$15),"")</f>
        <v/>
      </c>
      <c r="AH36" s="46" t="str">
        <f>IF(AND('Mapa final'!$Y$10="Baja",'Mapa final'!$AA$10="Catastrófico"),CONCATENATE("R1C",'Mapa final'!$O$10),"")</f>
        <v/>
      </c>
      <c r="AI36" s="47" t="str">
        <f>IF(AND('Mapa final'!$Y$11="Baja",'Mapa final'!$AA$11="Catastrófico"),CONCATENATE("R1C",'Mapa final'!$O$11),"")</f>
        <v/>
      </c>
      <c r="AJ36" s="47" t="str">
        <f>IF(AND('Mapa final'!$Y$12="Baja",'Mapa final'!$AA$12="Catastrófico"),CONCATENATE("R1C",'Mapa final'!$O$12),"")</f>
        <v/>
      </c>
      <c r="AK36" s="47" t="str">
        <f>IF(AND('Mapa final'!$Y$13="Baja",'Mapa final'!$AA$13="Catastrófico"),CONCATENATE("R1C",'Mapa final'!$O$13),"")</f>
        <v/>
      </c>
      <c r="AL36" s="47" t="str">
        <f>IF(AND('Mapa final'!$Y$14="Baja",'Mapa final'!$AA$14="Catastrófico"),CONCATENATE("R1C",'Mapa final'!$O$14),"")</f>
        <v/>
      </c>
      <c r="AM36" s="48" t="str">
        <f>IF(AND('Mapa final'!$Y$15="Baja",'Mapa final'!$AA$15="Catastrófico"),CONCATENATE("R1C",'Mapa final'!$O$15),"")</f>
        <v/>
      </c>
      <c r="AN36" s="80"/>
      <c r="AO36" s="387" t="s">
        <v>81</v>
      </c>
      <c r="AP36" s="388"/>
      <c r="AQ36" s="388"/>
      <c r="AR36" s="388"/>
      <c r="AS36" s="388"/>
      <c r="AT36" s="389"/>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80" ht="15" customHeight="1" x14ac:dyDescent="0.3">
      <c r="A37" s="80"/>
      <c r="B37" s="271"/>
      <c r="C37" s="271"/>
      <c r="D37" s="272"/>
      <c r="E37" s="368"/>
      <c r="F37" s="369"/>
      <c r="G37" s="369"/>
      <c r="H37" s="369"/>
      <c r="I37" s="369"/>
      <c r="J37" s="73" t="str">
        <f>IF(AND('Mapa final'!$Y$16="Baja",'Mapa final'!$AA$16="Leve"),CONCATENATE("R2C",'Mapa final'!$O$16),"")</f>
        <v/>
      </c>
      <c r="K37" s="74" t="str">
        <f>IF(AND('Mapa final'!$Y$17="Baja",'Mapa final'!$AA$17="Leve"),CONCATENATE("R2C",'Mapa final'!$O$17),"")</f>
        <v/>
      </c>
      <c r="L37" s="74" t="str">
        <f>IF(AND('Mapa final'!$Y$18="Baja",'Mapa final'!$AA$18="Leve"),CONCATENATE("R2C",'Mapa final'!$O$18),"")</f>
        <v/>
      </c>
      <c r="M37" s="74" t="str">
        <f>IF(AND('Mapa final'!$Y$19="Baja",'Mapa final'!$AA$19="Leve"),CONCATENATE("R2C",'Mapa final'!$O$19),"")</f>
        <v/>
      </c>
      <c r="N37" s="74" t="str">
        <f>IF(AND('Mapa final'!$Y$20="Baja",'Mapa final'!$AA$20="Leve"),CONCATENATE("R2C",'Mapa final'!$O$20),"")</f>
        <v/>
      </c>
      <c r="O37" s="75" t="str">
        <f>IF(AND('Mapa final'!$Y$21="Baja",'Mapa final'!$AA$21="Leve"),CONCATENATE("R2C",'Mapa final'!$O$21),"")</f>
        <v/>
      </c>
      <c r="P37" s="64" t="str">
        <f>IF(AND('Mapa final'!$Y$16="Baja",'Mapa final'!$AA$16="Menor"),CONCATENATE("R2C",'Mapa final'!$O$16),"")</f>
        <v/>
      </c>
      <c r="Q37" s="65" t="str">
        <f>IF(AND('Mapa final'!$Y$17="Baja",'Mapa final'!$AA$17="Menor"),CONCATENATE("R2C",'Mapa final'!$O$17),"")</f>
        <v/>
      </c>
      <c r="R37" s="65" t="str">
        <f>IF(AND('Mapa final'!$Y$18="Baja",'Mapa final'!$AA$18="Menor"),CONCATENATE("R2C",'Mapa final'!$O$18),"")</f>
        <v/>
      </c>
      <c r="S37" s="65" t="str">
        <f>IF(AND('Mapa final'!$Y$19="Baja",'Mapa final'!$AA$19="Menor"),CONCATENATE("R2C",'Mapa final'!$O$19),"")</f>
        <v/>
      </c>
      <c r="T37" s="65" t="str">
        <f>IF(AND('Mapa final'!$Y$20="Baja",'Mapa final'!$AA$20="Menor"),CONCATENATE("R2C",'Mapa final'!$O$20),"")</f>
        <v/>
      </c>
      <c r="U37" s="66" t="str">
        <f>IF(AND('Mapa final'!$Y$21="Baja",'Mapa final'!$AA$21="Menor"),CONCATENATE("R2C",'Mapa final'!$O$21),"")</f>
        <v/>
      </c>
      <c r="V37" s="64" t="str">
        <f>IF(AND('Mapa final'!$Y$16="Baja",'Mapa final'!$AA$16="Moderado"),CONCATENATE("R2C",'Mapa final'!$O$16),"")</f>
        <v/>
      </c>
      <c r="W37" s="65" t="str">
        <f>IF(AND('Mapa final'!$Y$17="Baja",'Mapa final'!$AA$17="Moderado"),CONCATENATE("R2C",'Mapa final'!$O$17),"")</f>
        <v/>
      </c>
      <c r="X37" s="65" t="str">
        <f>IF(AND('Mapa final'!$Y$18="Baja",'Mapa final'!$AA$18="Moderado"),CONCATENATE("R2C",'Mapa final'!$O$18),"")</f>
        <v/>
      </c>
      <c r="Y37" s="65" t="str">
        <f>IF(AND('Mapa final'!$Y$19="Baja",'Mapa final'!$AA$19="Moderado"),CONCATENATE("R2C",'Mapa final'!$O$19),"")</f>
        <v/>
      </c>
      <c r="Z37" s="65" t="str">
        <f>IF(AND('Mapa final'!$Y$20="Baja",'Mapa final'!$AA$20="Moderado"),CONCATENATE("R2C",'Mapa final'!$O$20),"")</f>
        <v/>
      </c>
      <c r="AA37" s="66" t="str">
        <f>IF(AND('Mapa final'!$Y$21="Baja",'Mapa final'!$AA$21="Moderado"),CONCATENATE("R2C",'Mapa final'!$O$21),"")</f>
        <v/>
      </c>
      <c r="AB37" s="49" t="str">
        <f>IF(AND('Mapa final'!$Y$16="Baja",'Mapa final'!$AA$16="Mayor"),CONCATENATE("R2C",'Mapa final'!$O$16),"")</f>
        <v/>
      </c>
      <c r="AC37" s="50" t="str">
        <f>IF(AND('Mapa final'!$Y$17="Baja",'Mapa final'!$AA$17="Mayor"),CONCATENATE("R2C",'Mapa final'!$O$17),"")</f>
        <v/>
      </c>
      <c r="AD37" s="50" t="str">
        <f>IF(AND('Mapa final'!$Y$18="Baja",'Mapa final'!$AA$18="Mayor"),CONCATENATE("R2C",'Mapa final'!$O$18),"")</f>
        <v/>
      </c>
      <c r="AE37" s="50" t="str">
        <f>IF(AND('Mapa final'!$Y$19="Baja",'Mapa final'!$AA$19="Mayor"),CONCATENATE("R2C",'Mapa final'!$O$19),"")</f>
        <v/>
      </c>
      <c r="AF37" s="50" t="str">
        <f>IF(AND('Mapa final'!$Y$20="Baja",'Mapa final'!$AA$20="Mayor"),CONCATENATE("R2C",'Mapa final'!$O$20),"")</f>
        <v/>
      </c>
      <c r="AG37" s="51" t="str">
        <f>IF(AND('Mapa final'!$Y$21="Baja",'Mapa final'!$AA$21="Mayor"),CONCATENATE("R2C",'Mapa final'!$O$21),"")</f>
        <v/>
      </c>
      <c r="AH37" s="52" t="str">
        <f>IF(AND('Mapa final'!$Y$16="Baja",'Mapa final'!$AA$16="Catastrófico"),CONCATENATE("R2C",'Mapa final'!$O$16),"")</f>
        <v/>
      </c>
      <c r="AI37" s="53" t="str">
        <f>IF(AND('Mapa final'!$Y$17="Baja",'Mapa final'!$AA$17="Catastrófico"),CONCATENATE("R2C",'Mapa final'!$O$17),"")</f>
        <v/>
      </c>
      <c r="AJ37" s="53" t="str">
        <f>IF(AND('Mapa final'!$Y$18="Baja",'Mapa final'!$AA$18="Catastrófico"),CONCATENATE("R2C",'Mapa final'!$O$18),"")</f>
        <v/>
      </c>
      <c r="AK37" s="53" t="str">
        <f>IF(AND('Mapa final'!$Y$19="Baja",'Mapa final'!$AA$19="Catastrófico"),CONCATENATE("R2C",'Mapa final'!$O$19),"")</f>
        <v/>
      </c>
      <c r="AL37" s="53" t="str">
        <f>IF(AND('Mapa final'!$Y$20="Baja",'Mapa final'!$AA$20="Catastrófico"),CONCATENATE("R2C",'Mapa final'!$O$20),"")</f>
        <v/>
      </c>
      <c r="AM37" s="54" t="str">
        <f>IF(AND('Mapa final'!$Y$21="Baja",'Mapa final'!$AA$21="Catastrófico"),CONCATENATE("R2C",'Mapa final'!$O$21),"")</f>
        <v/>
      </c>
      <c r="AN37" s="80"/>
      <c r="AO37" s="390"/>
      <c r="AP37" s="391"/>
      <c r="AQ37" s="391"/>
      <c r="AR37" s="391"/>
      <c r="AS37" s="391"/>
      <c r="AT37" s="392"/>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80" ht="15" customHeight="1" x14ac:dyDescent="0.3">
      <c r="A38" s="80"/>
      <c r="B38" s="271"/>
      <c r="C38" s="271"/>
      <c r="D38" s="272"/>
      <c r="E38" s="370"/>
      <c r="F38" s="369"/>
      <c r="G38" s="369"/>
      <c r="H38" s="369"/>
      <c r="I38" s="369"/>
      <c r="J38" s="73" t="str">
        <f>IF(AND('Mapa final'!$Y$22="Baja",'Mapa final'!$AA$22="Leve"),CONCATENATE("R3C",'Mapa final'!$O$22),"")</f>
        <v/>
      </c>
      <c r="K38" s="74" t="str">
        <f>IF(AND('Mapa final'!$Y$23="Baja",'Mapa final'!$AA$23="Leve"),CONCATENATE("R3C",'Mapa final'!$O$23),"")</f>
        <v/>
      </c>
      <c r="L38" s="74" t="str">
        <f>IF(AND('Mapa final'!$Y$24="Baja",'Mapa final'!$AA$24="Leve"),CONCATENATE("R3C",'Mapa final'!$O$24),"")</f>
        <v/>
      </c>
      <c r="M38" s="74" t="str">
        <f>IF(AND('Mapa final'!$Y$25="Baja",'Mapa final'!$AA$25="Leve"),CONCATENATE("R3C",'Mapa final'!$O$25),"")</f>
        <v/>
      </c>
      <c r="N38" s="74" t="str">
        <f>IF(AND('Mapa final'!$Y$26="Baja",'Mapa final'!$AA$26="Leve"),CONCATENATE("R3C",'Mapa final'!$O$26),"")</f>
        <v/>
      </c>
      <c r="O38" s="75" t="str">
        <f>IF(AND('Mapa final'!$Y$27="Baja",'Mapa final'!$AA$27="Leve"),CONCATENATE("R3C",'Mapa final'!$O$27),"")</f>
        <v/>
      </c>
      <c r="P38" s="64" t="str">
        <f>IF(AND('Mapa final'!$Y$22="Baja",'Mapa final'!$AA$22="Menor"),CONCATENATE("R3C",'Mapa final'!$O$22),"")</f>
        <v/>
      </c>
      <c r="Q38" s="65" t="str">
        <f>IF(AND('Mapa final'!$Y$23="Baja",'Mapa final'!$AA$23="Menor"),CONCATENATE("R3C",'Mapa final'!$O$23),"")</f>
        <v/>
      </c>
      <c r="R38" s="65" t="str">
        <f>IF(AND('Mapa final'!$Y$24="Baja",'Mapa final'!$AA$24="Menor"),CONCATENATE("R3C",'Mapa final'!$O$24),"")</f>
        <v/>
      </c>
      <c r="S38" s="65" t="str">
        <f>IF(AND('Mapa final'!$Y$25="Baja",'Mapa final'!$AA$25="Menor"),CONCATENATE("R3C",'Mapa final'!$O$25),"")</f>
        <v/>
      </c>
      <c r="T38" s="65" t="str">
        <f>IF(AND('Mapa final'!$Y$26="Baja",'Mapa final'!$AA$26="Menor"),CONCATENATE("R3C",'Mapa final'!$O$26),"")</f>
        <v/>
      </c>
      <c r="U38" s="66" t="str">
        <f>IF(AND('Mapa final'!$Y$27="Baja",'Mapa final'!$AA$27="Menor"),CONCATENATE("R3C",'Mapa final'!$O$27),"")</f>
        <v/>
      </c>
      <c r="V38" s="64" t="str">
        <f>IF(AND('Mapa final'!$Y$22="Baja",'Mapa final'!$AA$22="Moderado"),CONCATENATE("R3C",'Mapa final'!$O$22),"")</f>
        <v/>
      </c>
      <c r="W38" s="65" t="str">
        <f>IF(AND('Mapa final'!$Y$23="Baja",'Mapa final'!$AA$23="Moderado"),CONCATENATE("R3C",'Mapa final'!$O$23),"")</f>
        <v/>
      </c>
      <c r="X38" s="65" t="str">
        <f>IF(AND('Mapa final'!$Y$24="Baja",'Mapa final'!$AA$24="Moderado"),CONCATENATE("R3C",'Mapa final'!$O$24),"")</f>
        <v/>
      </c>
      <c r="Y38" s="65" t="str">
        <f>IF(AND('Mapa final'!$Y$25="Baja",'Mapa final'!$AA$25="Moderado"),CONCATENATE("R3C",'Mapa final'!$O$25),"")</f>
        <v/>
      </c>
      <c r="Z38" s="65" t="str">
        <f>IF(AND('Mapa final'!$Y$26="Baja",'Mapa final'!$AA$26="Moderado"),CONCATENATE("R3C",'Mapa final'!$O$26),"")</f>
        <v/>
      </c>
      <c r="AA38" s="66" t="str">
        <f>IF(AND('Mapa final'!$Y$27="Baja",'Mapa final'!$AA$27="Moderado"),CONCATENATE("R3C",'Mapa final'!$O$27),"")</f>
        <v/>
      </c>
      <c r="AB38" s="49" t="str">
        <f>IF(AND('Mapa final'!$Y$22="Baja",'Mapa final'!$AA$22="Mayor"),CONCATENATE("R3C",'Mapa final'!$O$22),"")</f>
        <v/>
      </c>
      <c r="AC38" s="50" t="str">
        <f>IF(AND('Mapa final'!$Y$23="Baja",'Mapa final'!$AA$23="Mayor"),CONCATENATE("R3C",'Mapa final'!$O$23),"")</f>
        <v/>
      </c>
      <c r="AD38" s="50" t="str">
        <f>IF(AND('Mapa final'!$Y$24="Baja",'Mapa final'!$AA$24="Mayor"),CONCATENATE("R3C",'Mapa final'!$O$24),"")</f>
        <v/>
      </c>
      <c r="AE38" s="50" t="str">
        <f>IF(AND('Mapa final'!$Y$25="Baja",'Mapa final'!$AA$25="Mayor"),CONCATENATE("R3C",'Mapa final'!$O$25),"")</f>
        <v/>
      </c>
      <c r="AF38" s="50" t="str">
        <f>IF(AND('Mapa final'!$Y$26="Baja",'Mapa final'!$AA$26="Mayor"),CONCATENATE("R3C",'Mapa final'!$O$26),"")</f>
        <v/>
      </c>
      <c r="AG38" s="51" t="str">
        <f>IF(AND('Mapa final'!$Y$27="Baja",'Mapa final'!$AA$27="Mayor"),CONCATENATE("R3C",'Mapa final'!$O$27),"")</f>
        <v/>
      </c>
      <c r="AH38" s="52" t="str">
        <f>IF(AND('Mapa final'!$Y$22="Baja",'Mapa final'!$AA$22="Catastrófico"),CONCATENATE("R3C",'Mapa final'!$O$22),"")</f>
        <v/>
      </c>
      <c r="AI38" s="53" t="str">
        <f>IF(AND('Mapa final'!$Y$23="Baja",'Mapa final'!$AA$23="Catastrófico"),CONCATENATE("R3C",'Mapa final'!$O$23),"")</f>
        <v/>
      </c>
      <c r="AJ38" s="53" t="str">
        <f>IF(AND('Mapa final'!$Y$24="Baja",'Mapa final'!$AA$24="Catastrófico"),CONCATENATE("R3C",'Mapa final'!$O$24),"")</f>
        <v/>
      </c>
      <c r="AK38" s="53" t="str">
        <f>IF(AND('Mapa final'!$Y$25="Baja",'Mapa final'!$AA$25="Catastrófico"),CONCATENATE("R3C",'Mapa final'!$O$25),"")</f>
        <v/>
      </c>
      <c r="AL38" s="53" t="str">
        <f>IF(AND('Mapa final'!$Y$26="Baja",'Mapa final'!$AA$26="Catastrófico"),CONCATENATE("R3C",'Mapa final'!$O$26),"")</f>
        <v/>
      </c>
      <c r="AM38" s="54" t="str">
        <f>IF(AND('Mapa final'!$Y$27="Baja",'Mapa final'!$AA$27="Catastrófico"),CONCATENATE("R3C",'Mapa final'!$O$27),"")</f>
        <v/>
      </c>
      <c r="AN38" s="80"/>
      <c r="AO38" s="390"/>
      <c r="AP38" s="391"/>
      <c r="AQ38" s="391"/>
      <c r="AR38" s="391"/>
      <c r="AS38" s="391"/>
      <c r="AT38" s="392"/>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80" ht="15" customHeight="1" x14ac:dyDescent="0.3">
      <c r="A39" s="80"/>
      <c r="B39" s="271"/>
      <c r="C39" s="271"/>
      <c r="D39" s="272"/>
      <c r="E39" s="370"/>
      <c r="F39" s="369"/>
      <c r="G39" s="369"/>
      <c r="H39" s="369"/>
      <c r="I39" s="369"/>
      <c r="J39" s="73" t="str">
        <f>IF(AND('Mapa final'!$Y$28="Baja",'Mapa final'!$AA$28="Leve"),CONCATENATE("R4C",'Mapa final'!$O$28),"")</f>
        <v/>
      </c>
      <c r="K39" s="74" t="str">
        <f>IF(AND('Mapa final'!$Y$29="Baja",'Mapa final'!$AA$29="Leve"),CONCATENATE("R4C",'Mapa final'!$O$29),"")</f>
        <v/>
      </c>
      <c r="L39" s="74" t="str">
        <f>IF(AND('Mapa final'!$Y$30="Baja",'Mapa final'!$AA$30="Leve"),CONCATENATE("R4C",'Mapa final'!$O$30),"")</f>
        <v/>
      </c>
      <c r="M39" s="74" t="str">
        <f>IF(AND('Mapa final'!$Y$31="Baja",'Mapa final'!$AA$31="Leve"),CONCATENATE("R4C",'Mapa final'!$O$31),"")</f>
        <v/>
      </c>
      <c r="N39" s="74" t="str">
        <f>IF(AND('Mapa final'!$Y$32="Baja",'Mapa final'!$AA$32="Leve"),CONCATENATE("R4C",'Mapa final'!$O$32),"")</f>
        <v/>
      </c>
      <c r="O39" s="75" t="str">
        <f>IF(AND('Mapa final'!$Y$33="Baja",'Mapa final'!$AA$33="Leve"),CONCATENATE("R4C",'Mapa final'!$O$33),"")</f>
        <v/>
      </c>
      <c r="P39" s="64" t="str">
        <f>IF(AND('Mapa final'!$Y$28="Baja",'Mapa final'!$AA$28="Menor"),CONCATENATE("R4C",'Mapa final'!$O$28),"")</f>
        <v/>
      </c>
      <c r="Q39" s="65" t="str">
        <f>IF(AND('Mapa final'!$Y$29="Baja",'Mapa final'!$AA$29="Menor"),CONCATENATE("R4C",'Mapa final'!$O$29),"")</f>
        <v/>
      </c>
      <c r="R39" s="65" t="str">
        <f>IF(AND('Mapa final'!$Y$30="Baja",'Mapa final'!$AA$30="Menor"),CONCATENATE("R4C",'Mapa final'!$O$30),"")</f>
        <v/>
      </c>
      <c r="S39" s="65" t="str">
        <f>IF(AND('Mapa final'!$Y$31="Baja",'Mapa final'!$AA$31="Menor"),CONCATENATE("R4C",'Mapa final'!$O$31),"")</f>
        <v/>
      </c>
      <c r="T39" s="65" t="str">
        <f>IF(AND('Mapa final'!$Y$32="Baja",'Mapa final'!$AA$32="Menor"),CONCATENATE("R4C",'Mapa final'!$O$32),"")</f>
        <v/>
      </c>
      <c r="U39" s="66" t="str">
        <f>IF(AND('Mapa final'!$Y$33="Baja",'Mapa final'!$AA$33="Menor"),CONCATENATE("R4C",'Mapa final'!$O$33),"")</f>
        <v/>
      </c>
      <c r="V39" s="64" t="str">
        <f>IF(AND('Mapa final'!$Y$28="Baja",'Mapa final'!$AA$28="Moderado"),CONCATENATE("R4C",'Mapa final'!$O$28),"")</f>
        <v/>
      </c>
      <c r="W39" s="65" t="str">
        <f>IF(AND('Mapa final'!$Y$29="Baja",'Mapa final'!$AA$29="Moderado"),CONCATENATE("R4C",'Mapa final'!$O$29),"")</f>
        <v/>
      </c>
      <c r="X39" s="65" t="str">
        <f>IF(AND('Mapa final'!$Y$30="Baja",'Mapa final'!$AA$30="Moderado"),CONCATENATE("R4C",'Mapa final'!$O$30),"")</f>
        <v/>
      </c>
      <c r="Y39" s="65" t="str">
        <f>IF(AND('Mapa final'!$Y$31="Baja",'Mapa final'!$AA$31="Moderado"),CONCATENATE("R4C",'Mapa final'!$O$31),"")</f>
        <v/>
      </c>
      <c r="Z39" s="65" t="str">
        <f>IF(AND('Mapa final'!$Y$32="Baja",'Mapa final'!$AA$32="Moderado"),CONCATENATE("R4C",'Mapa final'!$O$32),"")</f>
        <v/>
      </c>
      <c r="AA39" s="66" t="str">
        <f>IF(AND('Mapa final'!$Y$33="Baja",'Mapa final'!$AA$33="Moderado"),CONCATENATE("R4C",'Mapa final'!$O$33),"")</f>
        <v/>
      </c>
      <c r="AB39" s="49" t="str">
        <f>IF(AND('Mapa final'!$Y$28="Baja",'Mapa final'!$AA$28="Mayor"),CONCATENATE("R4C",'Mapa final'!$O$28),"")</f>
        <v/>
      </c>
      <c r="AC39" s="50" t="str">
        <f>IF(AND('Mapa final'!$Y$29="Baja",'Mapa final'!$AA$29="Mayor"),CONCATENATE("R4C",'Mapa final'!$O$29),"")</f>
        <v/>
      </c>
      <c r="AD39" s="50" t="str">
        <f>IF(AND('Mapa final'!$Y$30="Baja",'Mapa final'!$AA$30="Mayor"),CONCATENATE("R4C",'Mapa final'!$O$30),"")</f>
        <v/>
      </c>
      <c r="AE39" s="50" t="str">
        <f>IF(AND('Mapa final'!$Y$31="Baja",'Mapa final'!$AA$31="Mayor"),CONCATENATE("R4C",'Mapa final'!$O$31),"")</f>
        <v/>
      </c>
      <c r="AF39" s="50" t="str">
        <f>IF(AND('Mapa final'!$Y$32="Baja",'Mapa final'!$AA$32="Mayor"),CONCATENATE("R4C",'Mapa final'!$O$32),"")</f>
        <v/>
      </c>
      <c r="AG39" s="51" t="str">
        <f>IF(AND('Mapa final'!$Y$33="Baja",'Mapa final'!$AA$33="Mayor"),CONCATENATE("R4C",'Mapa final'!$O$33),"")</f>
        <v/>
      </c>
      <c r="AH39" s="52" t="str">
        <f>IF(AND('Mapa final'!$Y$28="Baja",'Mapa final'!$AA$28="Catastrófico"),CONCATENATE("R4C",'Mapa final'!$O$28),"")</f>
        <v/>
      </c>
      <c r="AI39" s="53" t="str">
        <f>IF(AND('Mapa final'!$Y$29="Baja",'Mapa final'!$AA$29="Catastrófico"),CONCATENATE("R4C",'Mapa final'!$O$29),"")</f>
        <v/>
      </c>
      <c r="AJ39" s="53" t="str">
        <f>IF(AND('Mapa final'!$Y$30="Baja",'Mapa final'!$AA$30="Catastrófico"),CONCATENATE("R4C",'Mapa final'!$O$30),"")</f>
        <v/>
      </c>
      <c r="AK39" s="53" t="str">
        <f>IF(AND('Mapa final'!$Y$31="Baja",'Mapa final'!$AA$31="Catastrófico"),CONCATENATE("R4C",'Mapa final'!$O$31),"")</f>
        <v/>
      </c>
      <c r="AL39" s="53" t="str">
        <f>IF(AND('Mapa final'!$Y$32="Baja",'Mapa final'!$AA$32="Catastrófico"),CONCATENATE("R4C",'Mapa final'!$O$32),"")</f>
        <v/>
      </c>
      <c r="AM39" s="54" t="str">
        <f>IF(AND('Mapa final'!$Y$33="Baja",'Mapa final'!$AA$33="Catastrófico"),CONCATENATE("R4C",'Mapa final'!$O$33),"")</f>
        <v/>
      </c>
      <c r="AN39" s="80"/>
      <c r="AO39" s="390"/>
      <c r="AP39" s="391"/>
      <c r="AQ39" s="391"/>
      <c r="AR39" s="391"/>
      <c r="AS39" s="391"/>
      <c r="AT39" s="392"/>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80" ht="15" customHeight="1" x14ac:dyDescent="0.3">
      <c r="A40" s="80"/>
      <c r="B40" s="271"/>
      <c r="C40" s="271"/>
      <c r="D40" s="272"/>
      <c r="E40" s="370"/>
      <c r="F40" s="369"/>
      <c r="G40" s="369"/>
      <c r="H40" s="369"/>
      <c r="I40" s="369"/>
      <c r="J40" s="73" t="str">
        <f>IF(AND('Mapa final'!$Y$34="Baja",'Mapa final'!$AA$34="Leve"),CONCATENATE("R5C",'Mapa final'!$O$34),"")</f>
        <v/>
      </c>
      <c r="K40" s="74" t="str">
        <f>IF(AND('Mapa final'!$Y$35="Baja",'Mapa final'!$AA$35="Leve"),CONCATENATE("R5C",'Mapa final'!$O$35),"")</f>
        <v/>
      </c>
      <c r="L40" s="74" t="str">
        <f>IF(AND('Mapa final'!$Y$36="Baja",'Mapa final'!$AA$36="Leve"),CONCATENATE("R5C",'Mapa final'!$O$36),"")</f>
        <v/>
      </c>
      <c r="M40" s="74" t="str">
        <f>IF(AND('Mapa final'!$Y$37="Baja",'Mapa final'!$AA$37="Leve"),CONCATENATE("R5C",'Mapa final'!$O$37),"")</f>
        <v/>
      </c>
      <c r="N40" s="74" t="str">
        <f>IF(AND('Mapa final'!$Y$38="Baja",'Mapa final'!$AA$38="Leve"),CONCATENATE("R5C",'Mapa final'!$O$38),"")</f>
        <v/>
      </c>
      <c r="O40" s="75" t="str">
        <f>IF(AND('Mapa final'!$Y$39="Baja",'Mapa final'!$AA$39="Leve"),CONCATENATE("R5C",'Mapa final'!$O$39),"")</f>
        <v/>
      </c>
      <c r="P40" s="64" t="str">
        <f>IF(AND('Mapa final'!$Y$34="Baja",'Mapa final'!$AA$34="Menor"),CONCATENATE("R5C",'Mapa final'!$O$34),"")</f>
        <v/>
      </c>
      <c r="Q40" s="65" t="str">
        <f>IF(AND('Mapa final'!$Y$35="Baja",'Mapa final'!$AA$35="Menor"),CONCATENATE("R5C",'Mapa final'!$O$35),"")</f>
        <v/>
      </c>
      <c r="R40" s="65" t="str">
        <f>IF(AND('Mapa final'!$Y$36="Baja",'Mapa final'!$AA$36="Menor"),CONCATENATE("R5C",'Mapa final'!$O$36),"")</f>
        <v/>
      </c>
      <c r="S40" s="65" t="str">
        <f>IF(AND('Mapa final'!$Y$37="Baja",'Mapa final'!$AA$37="Menor"),CONCATENATE("R5C",'Mapa final'!$O$37),"")</f>
        <v/>
      </c>
      <c r="T40" s="65" t="str">
        <f>IF(AND('Mapa final'!$Y$38="Baja",'Mapa final'!$AA$38="Menor"),CONCATENATE("R5C",'Mapa final'!$O$38),"")</f>
        <v/>
      </c>
      <c r="U40" s="66" t="str">
        <f>IF(AND('Mapa final'!$Y$39="Baja",'Mapa final'!$AA$39="Menor"),CONCATENATE("R5C",'Mapa final'!$O$39),"")</f>
        <v/>
      </c>
      <c r="V40" s="64" t="str">
        <f>IF(AND('Mapa final'!$Y$34="Baja",'Mapa final'!$AA$34="Moderado"),CONCATENATE("R5C",'Mapa final'!$O$34),"")</f>
        <v/>
      </c>
      <c r="W40" s="65" t="str">
        <f>IF(AND('Mapa final'!$Y$35="Baja",'Mapa final'!$AA$35="Moderado"),CONCATENATE("R5C",'Mapa final'!$O$35),"")</f>
        <v/>
      </c>
      <c r="X40" s="65" t="str">
        <f>IF(AND('Mapa final'!$Y$36="Baja",'Mapa final'!$AA$36="Moderado"),CONCATENATE("R5C",'Mapa final'!$O$36),"")</f>
        <v/>
      </c>
      <c r="Y40" s="65" t="str">
        <f>IF(AND('Mapa final'!$Y$37="Baja",'Mapa final'!$AA$37="Moderado"),CONCATENATE("R5C",'Mapa final'!$O$37),"")</f>
        <v/>
      </c>
      <c r="Z40" s="65" t="str">
        <f>IF(AND('Mapa final'!$Y$38="Baja",'Mapa final'!$AA$38="Moderado"),CONCATENATE("R5C",'Mapa final'!$O$38),"")</f>
        <v/>
      </c>
      <c r="AA40" s="66" t="str">
        <f>IF(AND('Mapa final'!$Y$39="Baja",'Mapa final'!$AA$39="Moderado"),CONCATENATE("R5C",'Mapa final'!$O$39),"")</f>
        <v/>
      </c>
      <c r="AB40" s="49" t="str">
        <f>IF(AND('Mapa final'!$Y$34="Baja",'Mapa final'!$AA$34="Mayor"),CONCATENATE("R5C",'Mapa final'!$O$34),"")</f>
        <v/>
      </c>
      <c r="AC40" s="50" t="str">
        <f>IF(AND('Mapa final'!$Y$35="Baja",'Mapa final'!$AA$35="Mayor"),CONCATENATE("R5C",'Mapa final'!$O$35),"")</f>
        <v/>
      </c>
      <c r="AD40" s="50" t="str">
        <f>IF(AND('Mapa final'!$Y$36="Baja",'Mapa final'!$AA$36="Mayor"),CONCATENATE("R5C",'Mapa final'!$O$36),"")</f>
        <v/>
      </c>
      <c r="AE40" s="50" t="str">
        <f>IF(AND('Mapa final'!$Y$37="Baja",'Mapa final'!$AA$37="Mayor"),CONCATENATE("R5C",'Mapa final'!$O$37),"")</f>
        <v/>
      </c>
      <c r="AF40" s="50" t="str">
        <f>IF(AND('Mapa final'!$Y$38="Baja",'Mapa final'!$AA$38="Mayor"),CONCATENATE("R5C",'Mapa final'!$O$38),"")</f>
        <v/>
      </c>
      <c r="AG40" s="51" t="str">
        <f>IF(AND('Mapa final'!$Y$39="Baja",'Mapa final'!$AA$39="Mayor"),CONCATENATE("R5C",'Mapa final'!$O$39),"")</f>
        <v/>
      </c>
      <c r="AH40" s="52" t="str">
        <f>IF(AND('Mapa final'!$Y$34="Baja",'Mapa final'!$AA$34="Catastrófico"),CONCATENATE("R5C",'Mapa final'!$O$34),"")</f>
        <v/>
      </c>
      <c r="AI40" s="53" t="str">
        <f>IF(AND('Mapa final'!$Y$35="Baja",'Mapa final'!$AA$35="Catastrófico"),CONCATENATE("R5C",'Mapa final'!$O$35),"")</f>
        <v/>
      </c>
      <c r="AJ40" s="53" t="str">
        <f>IF(AND('Mapa final'!$Y$36="Baja",'Mapa final'!$AA$36="Catastrófico"),CONCATENATE("R5C",'Mapa final'!$O$36),"")</f>
        <v/>
      </c>
      <c r="AK40" s="53" t="str">
        <f>IF(AND('Mapa final'!$Y$37="Baja",'Mapa final'!$AA$37="Catastrófico"),CONCATENATE("R5C",'Mapa final'!$O$37),"")</f>
        <v/>
      </c>
      <c r="AL40" s="53" t="str">
        <f>IF(AND('Mapa final'!$Y$38="Baja",'Mapa final'!$AA$38="Catastrófico"),CONCATENATE("R5C",'Mapa final'!$O$38),"")</f>
        <v/>
      </c>
      <c r="AM40" s="54" t="str">
        <f>IF(AND('Mapa final'!$Y$39="Baja",'Mapa final'!$AA$39="Catastrófico"),CONCATENATE("R5C",'Mapa final'!$O$39),"")</f>
        <v/>
      </c>
      <c r="AN40" s="80"/>
      <c r="AO40" s="390"/>
      <c r="AP40" s="391"/>
      <c r="AQ40" s="391"/>
      <c r="AR40" s="391"/>
      <c r="AS40" s="391"/>
      <c r="AT40" s="392"/>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0" ht="15" customHeight="1" x14ac:dyDescent="0.3">
      <c r="A41" s="80"/>
      <c r="B41" s="271"/>
      <c r="C41" s="271"/>
      <c r="D41" s="272"/>
      <c r="E41" s="370"/>
      <c r="F41" s="369"/>
      <c r="G41" s="369"/>
      <c r="H41" s="369"/>
      <c r="I41" s="369"/>
      <c r="J41" s="73" t="str">
        <f>IF(AND('Mapa final'!$Y$40="Baja",'Mapa final'!$AA$40="Leve"),CONCATENATE("R6C",'Mapa final'!$O$40),"")</f>
        <v/>
      </c>
      <c r="K41" s="74" t="str">
        <f>IF(AND('Mapa final'!$Y$41="Baja",'Mapa final'!$AA$41="Leve"),CONCATENATE("R6C",'Mapa final'!$O$41),"")</f>
        <v/>
      </c>
      <c r="L41" s="74" t="str">
        <f>IF(AND('Mapa final'!$Y$42="Baja",'Mapa final'!$AA$42="Leve"),CONCATENATE("R6C",'Mapa final'!$O$42),"")</f>
        <v/>
      </c>
      <c r="M41" s="74" t="str">
        <f>IF(AND('Mapa final'!$Y$43="Baja",'Mapa final'!$AA$43="Leve"),CONCATENATE("R6C",'Mapa final'!$O$43),"")</f>
        <v/>
      </c>
      <c r="N41" s="74" t="str">
        <f>IF(AND('Mapa final'!$Y$44="Baja",'Mapa final'!$AA$44="Leve"),CONCATENATE("R6C",'Mapa final'!$O$44),"")</f>
        <v/>
      </c>
      <c r="O41" s="75" t="str">
        <f>IF(AND('Mapa final'!$Y$45="Baja",'Mapa final'!$AA$45="Leve"),CONCATENATE("R6C",'Mapa final'!$O$45),"")</f>
        <v/>
      </c>
      <c r="P41" s="64" t="str">
        <f>IF(AND('Mapa final'!$Y$40="Baja",'Mapa final'!$AA$40="Menor"),CONCATENATE("R6C",'Mapa final'!$O$40),"")</f>
        <v/>
      </c>
      <c r="Q41" s="65" t="str">
        <f>IF(AND('Mapa final'!$Y$41="Baja",'Mapa final'!$AA$41="Menor"),CONCATENATE("R6C",'Mapa final'!$O$41),"")</f>
        <v/>
      </c>
      <c r="R41" s="65" t="str">
        <f>IF(AND('Mapa final'!$Y$42="Baja",'Mapa final'!$AA$42="Menor"),CONCATENATE("R6C",'Mapa final'!$O$42),"")</f>
        <v/>
      </c>
      <c r="S41" s="65" t="str">
        <f>IF(AND('Mapa final'!$Y$43="Baja",'Mapa final'!$AA$43="Menor"),CONCATENATE("R6C",'Mapa final'!$O$43),"")</f>
        <v/>
      </c>
      <c r="T41" s="65" t="str">
        <f>IF(AND('Mapa final'!$Y$44="Baja",'Mapa final'!$AA$44="Menor"),CONCATENATE("R6C",'Mapa final'!$O$44),"")</f>
        <v/>
      </c>
      <c r="U41" s="66" t="str">
        <f>IF(AND('Mapa final'!$Y$45="Baja",'Mapa final'!$AA$45="Menor"),CONCATENATE("R6C",'Mapa final'!$O$45),"")</f>
        <v/>
      </c>
      <c r="V41" s="64" t="str">
        <f>IF(AND('Mapa final'!$Y$40="Baja",'Mapa final'!$AA$40="Moderado"),CONCATENATE("R6C",'Mapa final'!$O$40),"")</f>
        <v/>
      </c>
      <c r="W41" s="65" t="str">
        <f>IF(AND('Mapa final'!$Y$41="Baja",'Mapa final'!$AA$41="Moderado"),CONCATENATE("R6C",'Mapa final'!$O$41),"")</f>
        <v/>
      </c>
      <c r="X41" s="65" t="str">
        <f>IF(AND('Mapa final'!$Y$42="Baja",'Mapa final'!$AA$42="Moderado"),CONCATENATE("R6C",'Mapa final'!$O$42),"")</f>
        <v/>
      </c>
      <c r="Y41" s="65" t="str">
        <f>IF(AND('Mapa final'!$Y$43="Baja",'Mapa final'!$AA$43="Moderado"),CONCATENATE("R6C",'Mapa final'!$O$43),"")</f>
        <v/>
      </c>
      <c r="Z41" s="65" t="str">
        <f>IF(AND('Mapa final'!$Y$44="Baja",'Mapa final'!$AA$44="Moderado"),CONCATENATE("R6C",'Mapa final'!$O$44),"")</f>
        <v/>
      </c>
      <c r="AA41" s="66" t="str">
        <f>IF(AND('Mapa final'!$Y$45="Baja",'Mapa final'!$AA$45="Moderado"),CONCATENATE("R6C",'Mapa final'!$O$45),"")</f>
        <v/>
      </c>
      <c r="AB41" s="49" t="str">
        <f>IF(AND('Mapa final'!$Y$40="Baja",'Mapa final'!$AA$40="Mayor"),CONCATENATE("R6C",'Mapa final'!$O$40),"")</f>
        <v/>
      </c>
      <c r="AC41" s="50" t="str">
        <f>IF(AND('Mapa final'!$Y$41="Baja",'Mapa final'!$AA$41="Mayor"),CONCATENATE("R6C",'Mapa final'!$O$41),"")</f>
        <v/>
      </c>
      <c r="AD41" s="50" t="str">
        <f>IF(AND('Mapa final'!$Y$42="Baja",'Mapa final'!$AA$42="Mayor"),CONCATENATE("R6C",'Mapa final'!$O$42),"")</f>
        <v/>
      </c>
      <c r="AE41" s="50" t="str">
        <f>IF(AND('Mapa final'!$Y$43="Baja",'Mapa final'!$AA$43="Mayor"),CONCATENATE("R6C",'Mapa final'!$O$43),"")</f>
        <v/>
      </c>
      <c r="AF41" s="50" t="str">
        <f>IF(AND('Mapa final'!$Y$44="Baja",'Mapa final'!$AA$44="Mayor"),CONCATENATE("R6C",'Mapa final'!$O$44),"")</f>
        <v/>
      </c>
      <c r="AG41" s="51" t="str">
        <f>IF(AND('Mapa final'!$Y$45="Baja",'Mapa final'!$AA$45="Mayor"),CONCATENATE("R6C",'Mapa final'!$O$45),"")</f>
        <v/>
      </c>
      <c r="AH41" s="52" t="str">
        <f>IF(AND('Mapa final'!$Y$40="Baja",'Mapa final'!$AA$40="Catastrófico"),CONCATENATE("R6C",'Mapa final'!$O$40),"")</f>
        <v/>
      </c>
      <c r="AI41" s="53" t="str">
        <f>IF(AND('Mapa final'!$Y$41="Baja",'Mapa final'!$AA$41="Catastrófico"),CONCATENATE("R6C",'Mapa final'!$O$41),"")</f>
        <v/>
      </c>
      <c r="AJ41" s="53" t="str">
        <f>IF(AND('Mapa final'!$Y$42="Baja",'Mapa final'!$AA$42="Catastrófico"),CONCATENATE("R6C",'Mapa final'!$O$42),"")</f>
        <v/>
      </c>
      <c r="AK41" s="53" t="str">
        <f>IF(AND('Mapa final'!$Y$43="Baja",'Mapa final'!$AA$43="Catastrófico"),CONCATENATE("R6C",'Mapa final'!$O$43),"")</f>
        <v/>
      </c>
      <c r="AL41" s="53" t="str">
        <f>IF(AND('Mapa final'!$Y$44="Baja",'Mapa final'!$AA$44="Catastrófico"),CONCATENATE("R6C",'Mapa final'!$O$44),"")</f>
        <v/>
      </c>
      <c r="AM41" s="54" t="str">
        <f>IF(AND('Mapa final'!$Y$45="Baja",'Mapa final'!$AA$45="Catastrófico"),CONCATENATE("R6C",'Mapa final'!$O$45),"")</f>
        <v/>
      </c>
      <c r="AN41" s="80"/>
      <c r="AO41" s="390"/>
      <c r="AP41" s="391"/>
      <c r="AQ41" s="391"/>
      <c r="AR41" s="391"/>
      <c r="AS41" s="391"/>
      <c r="AT41" s="392"/>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80" ht="15" customHeight="1" x14ac:dyDescent="0.3">
      <c r="A42" s="80"/>
      <c r="B42" s="271"/>
      <c r="C42" s="271"/>
      <c r="D42" s="272"/>
      <c r="E42" s="370"/>
      <c r="F42" s="369"/>
      <c r="G42" s="369"/>
      <c r="H42" s="369"/>
      <c r="I42" s="369"/>
      <c r="J42" s="73" t="str">
        <f>IF(AND('Mapa final'!$Y$46="Baja",'Mapa final'!$AA$46="Leve"),CONCATENATE("R7C",'Mapa final'!$O$46),"")</f>
        <v/>
      </c>
      <c r="K42" s="74" t="str">
        <f>IF(AND('Mapa final'!$Y$47="Baja",'Mapa final'!$AA$47="Leve"),CONCATENATE("R7C",'Mapa final'!$O$47),"")</f>
        <v/>
      </c>
      <c r="L42" s="74" t="str">
        <f>IF(AND('Mapa final'!$Y$48="Baja",'Mapa final'!$AA$48="Leve"),CONCATENATE("R7C",'Mapa final'!$O$48),"")</f>
        <v/>
      </c>
      <c r="M42" s="74" t="str">
        <f>IF(AND('Mapa final'!$Y$49="Baja",'Mapa final'!$AA$49="Leve"),CONCATENATE("R7C",'Mapa final'!$O$49),"")</f>
        <v/>
      </c>
      <c r="N42" s="74" t="str">
        <f>IF(AND('Mapa final'!$Y$50="Baja",'Mapa final'!$AA$50="Leve"),CONCATENATE("R7C",'Mapa final'!$O$50),"")</f>
        <v/>
      </c>
      <c r="O42" s="75" t="str">
        <f>IF(AND('Mapa final'!$Y$51="Baja",'Mapa final'!$AA$51="Leve"),CONCATENATE("R7C",'Mapa final'!$O$51),"")</f>
        <v/>
      </c>
      <c r="P42" s="64" t="str">
        <f>IF(AND('Mapa final'!$Y$46="Baja",'Mapa final'!$AA$46="Menor"),CONCATENATE("R7C",'Mapa final'!$O$46),"")</f>
        <v/>
      </c>
      <c r="Q42" s="65" t="str">
        <f>IF(AND('Mapa final'!$Y$47="Baja",'Mapa final'!$AA$47="Menor"),CONCATENATE("R7C",'Mapa final'!$O$47),"")</f>
        <v/>
      </c>
      <c r="R42" s="65" t="str">
        <f>IF(AND('Mapa final'!$Y$48="Baja",'Mapa final'!$AA$48="Menor"),CONCATENATE("R7C",'Mapa final'!$O$48),"")</f>
        <v/>
      </c>
      <c r="S42" s="65" t="str">
        <f>IF(AND('Mapa final'!$Y$49="Baja",'Mapa final'!$AA$49="Menor"),CONCATENATE("R7C",'Mapa final'!$O$49),"")</f>
        <v/>
      </c>
      <c r="T42" s="65" t="str">
        <f>IF(AND('Mapa final'!$Y$50="Baja",'Mapa final'!$AA$50="Menor"),CONCATENATE("R7C",'Mapa final'!$O$50),"")</f>
        <v/>
      </c>
      <c r="U42" s="66" t="str">
        <f>IF(AND('Mapa final'!$Y$51="Baja",'Mapa final'!$AA$51="Menor"),CONCATENATE("R7C",'Mapa final'!$O$51),"")</f>
        <v/>
      </c>
      <c r="V42" s="64" t="str">
        <f>IF(AND('Mapa final'!$Y$46="Baja",'Mapa final'!$AA$46="Moderado"),CONCATENATE("R7C",'Mapa final'!$O$46),"")</f>
        <v/>
      </c>
      <c r="W42" s="65" t="str">
        <f>IF(AND('Mapa final'!$Y$47="Baja",'Mapa final'!$AA$47="Moderado"),CONCATENATE("R7C",'Mapa final'!$O$47),"")</f>
        <v/>
      </c>
      <c r="X42" s="65" t="str">
        <f>IF(AND('Mapa final'!$Y$48="Baja",'Mapa final'!$AA$48="Moderado"),CONCATENATE("R7C",'Mapa final'!$O$48),"")</f>
        <v/>
      </c>
      <c r="Y42" s="65" t="str">
        <f>IF(AND('Mapa final'!$Y$49="Baja",'Mapa final'!$AA$49="Moderado"),CONCATENATE("R7C",'Mapa final'!$O$49),"")</f>
        <v/>
      </c>
      <c r="Z42" s="65" t="str">
        <f>IF(AND('Mapa final'!$Y$50="Baja",'Mapa final'!$AA$50="Moderado"),CONCATENATE("R7C",'Mapa final'!$O$50),"")</f>
        <v/>
      </c>
      <c r="AA42" s="66" t="str">
        <f>IF(AND('Mapa final'!$Y$51="Baja",'Mapa final'!$AA$51="Moderado"),CONCATENATE("R7C",'Mapa final'!$O$51),"")</f>
        <v/>
      </c>
      <c r="AB42" s="49" t="str">
        <f>IF(AND('Mapa final'!$Y$46="Baja",'Mapa final'!$AA$46="Mayor"),CONCATENATE("R7C",'Mapa final'!$O$46),"")</f>
        <v/>
      </c>
      <c r="AC42" s="50" t="str">
        <f>IF(AND('Mapa final'!$Y$47="Baja",'Mapa final'!$AA$47="Mayor"),CONCATENATE("R7C",'Mapa final'!$O$47),"")</f>
        <v/>
      </c>
      <c r="AD42" s="50" t="str">
        <f>IF(AND('Mapa final'!$Y$48="Baja",'Mapa final'!$AA$48="Mayor"),CONCATENATE("R7C",'Mapa final'!$O$48),"")</f>
        <v/>
      </c>
      <c r="AE42" s="50" t="str">
        <f>IF(AND('Mapa final'!$Y$49="Baja",'Mapa final'!$AA$49="Mayor"),CONCATENATE("R7C",'Mapa final'!$O$49),"")</f>
        <v/>
      </c>
      <c r="AF42" s="50" t="str">
        <f>IF(AND('Mapa final'!$Y$50="Baja",'Mapa final'!$AA$50="Mayor"),CONCATENATE("R7C",'Mapa final'!$O$50),"")</f>
        <v/>
      </c>
      <c r="AG42" s="51" t="str">
        <f>IF(AND('Mapa final'!$Y$51="Baja",'Mapa final'!$AA$51="Mayor"),CONCATENATE("R7C",'Mapa final'!$O$51),"")</f>
        <v/>
      </c>
      <c r="AH42" s="52" t="str">
        <f>IF(AND('Mapa final'!$Y$46="Baja",'Mapa final'!$AA$46="Catastrófico"),CONCATENATE("R7C",'Mapa final'!$O$46),"")</f>
        <v/>
      </c>
      <c r="AI42" s="53" t="str">
        <f>IF(AND('Mapa final'!$Y$47="Baja",'Mapa final'!$AA$47="Catastrófico"),CONCATENATE("R7C",'Mapa final'!$O$47),"")</f>
        <v/>
      </c>
      <c r="AJ42" s="53" t="str">
        <f>IF(AND('Mapa final'!$Y$48="Baja",'Mapa final'!$AA$48="Catastrófico"),CONCATENATE("R7C",'Mapa final'!$O$48),"")</f>
        <v/>
      </c>
      <c r="AK42" s="53" t="str">
        <f>IF(AND('Mapa final'!$Y$49="Baja",'Mapa final'!$AA$49="Catastrófico"),CONCATENATE("R7C",'Mapa final'!$O$49),"")</f>
        <v/>
      </c>
      <c r="AL42" s="53" t="str">
        <f>IF(AND('Mapa final'!$Y$50="Baja",'Mapa final'!$AA$50="Catastrófico"),CONCATENATE("R7C",'Mapa final'!$O$50),"")</f>
        <v/>
      </c>
      <c r="AM42" s="54" t="str">
        <f>IF(AND('Mapa final'!$Y$51="Baja",'Mapa final'!$AA$51="Catastrófico"),CONCATENATE("R7C",'Mapa final'!$O$51),"")</f>
        <v/>
      </c>
      <c r="AN42" s="80"/>
      <c r="AO42" s="390"/>
      <c r="AP42" s="391"/>
      <c r="AQ42" s="391"/>
      <c r="AR42" s="391"/>
      <c r="AS42" s="391"/>
      <c r="AT42" s="392"/>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80" ht="15" customHeight="1" x14ac:dyDescent="0.3">
      <c r="A43" s="80"/>
      <c r="B43" s="271"/>
      <c r="C43" s="271"/>
      <c r="D43" s="272"/>
      <c r="E43" s="370"/>
      <c r="F43" s="369"/>
      <c r="G43" s="369"/>
      <c r="H43" s="369"/>
      <c r="I43" s="369"/>
      <c r="J43" s="73" t="str">
        <f>IF(AND('Mapa final'!$Y$52="Baja",'Mapa final'!$AA$52="Leve"),CONCATENATE("R8C",'Mapa final'!$O$52),"")</f>
        <v/>
      </c>
      <c r="K43" s="74" t="str">
        <f>IF(AND('Mapa final'!$Y$53="Baja",'Mapa final'!$AA$53="Leve"),CONCATENATE("R8C",'Mapa final'!$O$53),"")</f>
        <v/>
      </c>
      <c r="L43" s="74" t="str">
        <f>IF(AND('Mapa final'!$Y$54="Baja",'Mapa final'!$AA$54="Leve"),CONCATENATE("R8C",'Mapa final'!$O$54),"")</f>
        <v/>
      </c>
      <c r="M43" s="74" t="str">
        <f>IF(AND('Mapa final'!$Y$55="Baja",'Mapa final'!$AA$55="Leve"),CONCATENATE("R8C",'Mapa final'!$O$55),"")</f>
        <v/>
      </c>
      <c r="N43" s="74" t="str">
        <f>IF(AND('Mapa final'!$Y$56="Baja",'Mapa final'!$AA$56="Leve"),CONCATENATE("R8C",'Mapa final'!$O$56),"")</f>
        <v/>
      </c>
      <c r="O43" s="75" t="str">
        <f>IF(AND('Mapa final'!$Y$57="Baja",'Mapa final'!$AA$57="Leve"),CONCATENATE("R8C",'Mapa final'!$O$57),"")</f>
        <v/>
      </c>
      <c r="P43" s="64" t="str">
        <f>IF(AND('Mapa final'!$Y$52="Baja",'Mapa final'!$AA$52="Menor"),CONCATENATE("R8C",'Mapa final'!$O$52),"")</f>
        <v/>
      </c>
      <c r="Q43" s="65" t="str">
        <f>IF(AND('Mapa final'!$Y$53="Baja",'Mapa final'!$AA$53="Menor"),CONCATENATE("R8C",'Mapa final'!$O$53),"")</f>
        <v/>
      </c>
      <c r="R43" s="65" t="str">
        <f>IF(AND('Mapa final'!$Y$54="Baja",'Mapa final'!$AA$54="Menor"),CONCATENATE("R8C",'Mapa final'!$O$54),"")</f>
        <v/>
      </c>
      <c r="S43" s="65" t="str">
        <f>IF(AND('Mapa final'!$Y$55="Baja",'Mapa final'!$AA$55="Menor"),CONCATENATE("R8C",'Mapa final'!$O$55),"")</f>
        <v/>
      </c>
      <c r="T43" s="65" t="str">
        <f>IF(AND('Mapa final'!$Y$56="Baja",'Mapa final'!$AA$56="Menor"),CONCATENATE("R8C",'Mapa final'!$O$56),"")</f>
        <v/>
      </c>
      <c r="U43" s="66" t="str">
        <f>IF(AND('Mapa final'!$Y$57="Baja",'Mapa final'!$AA$57="Menor"),CONCATENATE("R8C",'Mapa final'!$O$57),"")</f>
        <v/>
      </c>
      <c r="V43" s="64" t="str">
        <f>IF(AND('Mapa final'!$Y$52="Baja",'Mapa final'!$AA$52="Moderado"),CONCATENATE("R8C",'Mapa final'!$O$52),"")</f>
        <v/>
      </c>
      <c r="W43" s="65" t="str">
        <f>IF(AND('Mapa final'!$Y$53="Baja",'Mapa final'!$AA$53="Moderado"),CONCATENATE("R8C",'Mapa final'!$O$53),"")</f>
        <v/>
      </c>
      <c r="X43" s="65" t="str">
        <f>IF(AND('Mapa final'!$Y$54="Baja",'Mapa final'!$AA$54="Moderado"),CONCATENATE("R8C",'Mapa final'!$O$54),"")</f>
        <v/>
      </c>
      <c r="Y43" s="65" t="str">
        <f>IF(AND('Mapa final'!$Y$55="Baja",'Mapa final'!$AA$55="Moderado"),CONCATENATE("R8C",'Mapa final'!$O$55),"")</f>
        <v/>
      </c>
      <c r="Z43" s="65" t="str">
        <f>IF(AND('Mapa final'!$Y$56="Baja",'Mapa final'!$AA$56="Moderado"),CONCATENATE("R8C",'Mapa final'!$O$56),"")</f>
        <v/>
      </c>
      <c r="AA43" s="66" t="str">
        <f>IF(AND('Mapa final'!$Y$57="Baja",'Mapa final'!$AA$57="Moderado"),CONCATENATE("R8C",'Mapa final'!$O$57),"")</f>
        <v/>
      </c>
      <c r="AB43" s="49" t="str">
        <f>IF(AND('Mapa final'!$Y$52="Baja",'Mapa final'!$AA$52="Mayor"),CONCATENATE("R8C",'Mapa final'!$O$52),"")</f>
        <v/>
      </c>
      <c r="AC43" s="50" t="str">
        <f>IF(AND('Mapa final'!$Y$53="Baja",'Mapa final'!$AA$53="Mayor"),CONCATENATE("R8C",'Mapa final'!$O$53),"")</f>
        <v/>
      </c>
      <c r="AD43" s="50" t="str">
        <f>IF(AND('Mapa final'!$Y$54="Baja",'Mapa final'!$AA$54="Mayor"),CONCATENATE("R8C",'Mapa final'!$O$54),"")</f>
        <v/>
      </c>
      <c r="AE43" s="50" t="str">
        <f>IF(AND('Mapa final'!$Y$55="Baja",'Mapa final'!$AA$55="Mayor"),CONCATENATE("R8C",'Mapa final'!$O$55),"")</f>
        <v/>
      </c>
      <c r="AF43" s="50" t="str">
        <f>IF(AND('Mapa final'!$Y$56="Baja",'Mapa final'!$AA$56="Mayor"),CONCATENATE("R8C",'Mapa final'!$O$56),"")</f>
        <v/>
      </c>
      <c r="AG43" s="51" t="str">
        <f>IF(AND('Mapa final'!$Y$57="Baja",'Mapa final'!$AA$57="Mayor"),CONCATENATE("R8C",'Mapa final'!$O$57),"")</f>
        <v/>
      </c>
      <c r="AH43" s="52" t="str">
        <f>IF(AND('Mapa final'!$Y$52="Baja",'Mapa final'!$AA$52="Catastrófico"),CONCATENATE("R8C",'Mapa final'!$O$52),"")</f>
        <v/>
      </c>
      <c r="AI43" s="53" t="str">
        <f>IF(AND('Mapa final'!$Y$53="Baja",'Mapa final'!$AA$53="Catastrófico"),CONCATENATE("R8C",'Mapa final'!$O$53),"")</f>
        <v/>
      </c>
      <c r="AJ43" s="53" t="str">
        <f>IF(AND('Mapa final'!$Y$54="Baja",'Mapa final'!$AA$54="Catastrófico"),CONCATENATE("R8C",'Mapa final'!$O$54),"")</f>
        <v/>
      </c>
      <c r="AK43" s="53" t="str">
        <f>IF(AND('Mapa final'!$Y$55="Baja",'Mapa final'!$AA$55="Catastrófico"),CONCATENATE("R8C",'Mapa final'!$O$55),"")</f>
        <v/>
      </c>
      <c r="AL43" s="53" t="str">
        <f>IF(AND('Mapa final'!$Y$56="Baja",'Mapa final'!$AA$56="Catastrófico"),CONCATENATE("R8C",'Mapa final'!$O$56),"")</f>
        <v/>
      </c>
      <c r="AM43" s="54" t="str">
        <f>IF(AND('Mapa final'!$Y$57="Baja",'Mapa final'!$AA$57="Catastrófico"),CONCATENATE("R8C",'Mapa final'!$O$57),"")</f>
        <v/>
      </c>
      <c r="AN43" s="80"/>
      <c r="AO43" s="390"/>
      <c r="AP43" s="391"/>
      <c r="AQ43" s="391"/>
      <c r="AR43" s="391"/>
      <c r="AS43" s="391"/>
      <c r="AT43" s="392"/>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80" ht="15" customHeight="1" x14ac:dyDescent="0.3">
      <c r="A44" s="80"/>
      <c r="B44" s="271"/>
      <c r="C44" s="271"/>
      <c r="D44" s="272"/>
      <c r="E44" s="370"/>
      <c r="F44" s="369"/>
      <c r="G44" s="369"/>
      <c r="H44" s="369"/>
      <c r="I44" s="369"/>
      <c r="J44" s="73" t="str">
        <f>IF(AND('Mapa final'!$Y$58="Baja",'Mapa final'!$AA$58="Leve"),CONCATENATE("R9C",'Mapa final'!$O$58),"")</f>
        <v/>
      </c>
      <c r="K44" s="74" t="str">
        <f>IF(AND('Mapa final'!$Y$59="Baja",'Mapa final'!$AA$59="Leve"),CONCATENATE("R9C",'Mapa final'!$O$59),"")</f>
        <v/>
      </c>
      <c r="L44" s="74" t="str">
        <f>IF(AND('Mapa final'!$Y$60="Baja",'Mapa final'!$AA$60="Leve"),CONCATENATE("R9C",'Mapa final'!$O$60),"")</f>
        <v/>
      </c>
      <c r="M44" s="74" t="str">
        <f>IF(AND('Mapa final'!$Y$61="Baja",'Mapa final'!$AA$61="Leve"),CONCATENATE("R9C",'Mapa final'!$O$61),"")</f>
        <v/>
      </c>
      <c r="N44" s="74" t="str">
        <f>IF(AND('Mapa final'!$Y$62="Baja",'Mapa final'!$AA$62="Leve"),CONCATENATE("R9C",'Mapa final'!$O$62),"")</f>
        <v/>
      </c>
      <c r="O44" s="75" t="str">
        <f>IF(AND('Mapa final'!$Y$63="Baja",'Mapa final'!$AA$63="Leve"),CONCATENATE("R9C",'Mapa final'!$O$63),"")</f>
        <v/>
      </c>
      <c r="P44" s="64" t="str">
        <f>IF(AND('Mapa final'!$Y$58="Baja",'Mapa final'!$AA$58="Menor"),CONCATENATE("R9C",'Mapa final'!$O$58),"")</f>
        <v/>
      </c>
      <c r="Q44" s="65" t="str">
        <f>IF(AND('Mapa final'!$Y$59="Baja",'Mapa final'!$AA$59="Menor"),CONCATENATE("R9C",'Mapa final'!$O$59),"")</f>
        <v/>
      </c>
      <c r="R44" s="65" t="str">
        <f>IF(AND('Mapa final'!$Y$60="Baja",'Mapa final'!$AA$60="Menor"),CONCATENATE("R9C",'Mapa final'!$O$60),"")</f>
        <v/>
      </c>
      <c r="S44" s="65" t="str">
        <f>IF(AND('Mapa final'!$Y$61="Baja",'Mapa final'!$AA$61="Menor"),CONCATENATE("R9C",'Mapa final'!$O$61),"")</f>
        <v/>
      </c>
      <c r="T44" s="65" t="str">
        <f>IF(AND('Mapa final'!$Y$62="Baja",'Mapa final'!$AA$62="Menor"),CONCATENATE("R9C",'Mapa final'!$O$62),"")</f>
        <v/>
      </c>
      <c r="U44" s="66" t="str">
        <f>IF(AND('Mapa final'!$Y$63="Baja",'Mapa final'!$AA$63="Menor"),CONCATENATE("R9C",'Mapa final'!$O$63),"")</f>
        <v/>
      </c>
      <c r="V44" s="64" t="str">
        <f>IF(AND('Mapa final'!$Y$58="Baja",'Mapa final'!$AA$58="Moderado"),CONCATENATE("R9C",'Mapa final'!$O$58),"")</f>
        <v/>
      </c>
      <c r="W44" s="65" t="str">
        <f>IF(AND('Mapa final'!$Y$59="Baja",'Mapa final'!$AA$59="Moderado"),CONCATENATE("R9C",'Mapa final'!$O$59),"")</f>
        <v/>
      </c>
      <c r="X44" s="65" t="str">
        <f>IF(AND('Mapa final'!$Y$60="Baja",'Mapa final'!$AA$60="Moderado"),CONCATENATE("R9C",'Mapa final'!$O$60),"")</f>
        <v/>
      </c>
      <c r="Y44" s="65" t="str">
        <f>IF(AND('Mapa final'!$Y$61="Baja",'Mapa final'!$AA$61="Moderado"),CONCATENATE("R9C",'Mapa final'!$O$61),"")</f>
        <v/>
      </c>
      <c r="Z44" s="65" t="str">
        <f>IF(AND('Mapa final'!$Y$62="Baja",'Mapa final'!$AA$62="Moderado"),CONCATENATE("R9C",'Mapa final'!$O$62),"")</f>
        <v/>
      </c>
      <c r="AA44" s="66" t="str">
        <f>IF(AND('Mapa final'!$Y$63="Baja",'Mapa final'!$AA$63="Moderado"),CONCATENATE("R9C",'Mapa final'!$O$63),"")</f>
        <v/>
      </c>
      <c r="AB44" s="49" t="str">
        <f>IF(AND('Mapa final'!$Y$58="Baja",'Mapa final'!$AA$58="Mayor"),CONCATENATE("R9C",'Mapa final'!$O$58),"")</f>
        <v/>
      </c>
      <c r="AC44" s="50" t="str">
        <f>IF(AND('Mapa final'!$Y$59="Baja",'Mapa final'!$AA$59="Mayor"),CONCATENATE("R9C",'Mapa final'!$O$59),"")</f>
        <v/>
      </c>
      <c r="AD44" s="50" t="str">
        <f>IF(AND('Mapa final'!$Y$60="Baja",'Mapa final'!$AA$60="Mayor"),CONCATENATE("R9C",'Mapa final'!$O$60),"")</f>
        <v/>
      </c>
      <c r="AE44" s="50" t="str">
        <f>IF(AND('Mapa final'!$Y$61="Baja",'Mapa final'!$AA$61="Mayor"),CONCATENATE("R9C",'Mapa final'!$O$61),"")</f>
        <v/>
      </c>
      <c r="AF44" s="50" t="str">
        <f>IF(AND('Mapa final'!$Y$62="Baja",'Mapa final'!$AA$62="Mayor"),CONCATENATE("R9C",'Mapa final'!$O$62),"")</f>
        <v/>
      </c>
      <c r="AG44" s="51" t="str">
        <f>IF(AND('Mapa final'!$Y$63="Baja",'Mapa final'!$AA$63="Mayor"),CONCATENATE("R9C",'Mapa final'!$O$63),"")</f>
        <v/>
      </c>
      <c r="AH44" s="52" t="str">
        <f>IF(AND('Mapa final'!$Y$58="Baja",'Mapa final'!$AA$58="Catastrófico"),CONCATENATE("R9C",'Mapa final'!$O$58),"")</f>
        <v/>
      </c>
      <c r="AI44" s="53" t="str">
        <f>IF(AND('Mapa final'!$Y$59="Baja",'Mapa final'!$AA$59="Catastrófico"),CONCATENATE("R9C",'Mapa final'!$O$59),"")</f>
        <v/>
      </c>
      <c r="AJ44" s="53" t="str">
        <f>IF(AND('Mapa final'!$Y$60="Baja",'Mapa final'!$AA$60="Catastrófico"),CONCATENATE("R9C",'Mapa final'!$O$60),"")</f>
        <v/>
      </c>
      <c r="AK44" s="53" t="str">
        <f>IF(AND('Mapa final'!$Y$61="Baja",'Mapa final'!$AA$61="Catastrófico"),CONCATENATE("R9C",'Mapa final'!$O$61),"")</f>
        <v/>
      </c>
      <c r="AL44" s="53" t="str">
        <f>IF(AND('Mapa final'!$Y$62="Baja",'Mapa final'!$AA$62="Catastrófico"),CONCATENATE("R9C",'Mapa final'!$O$62),"")</f>
        <v/>
      </c>
      <c r="AM44" s="54" t="str">
        <f>IF(AND('Mapa final'!$Y$63="Baja",'Mapa final'!$AA$63="Catastrófico"),CONCATENATE("R9C",'Mapa final'!$O$63),"")</f>
        <v/>
      </c>
      <c r="AN44" s="80"/>
      <c r="AO44" s="390"/>
      <c r="AP44" s="391"/>
      <c r="AQ44" s="391"/>
      <c r="AR44" s="391"/>
      <c r="AS44" s="391"/>
      <c r="AT44" s="392"/>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80" ht="15.75" customHeight="1" thickBot="1" x14ac:dyDescent="0.35">
      <c r="A45" s="80"/>
      <c r="B45" s="271"/>
      <c r="C45" s="271"/>
      <c r="D45" s="272"/>
      <c r="E45" s="371"/>
      <c r="F45" s="372"/>
      <c r="G45" s="372"/>
      <c r="H45" s="372"/>
      <c r="I45" s="372"/>
      <c r="J45" s="76" t="str">
        <f>IF(AND('Mapa final'!$Y$64="Baja",'Mapa final'!$AA$64="Leve"),CONCATENATE("R10C",'Mapa final'!$O$64),"")</f>
        <v/>
      </c>
      <c r="K45" s="77" t="str">
        <f>IF(AND('Mapa final'!$Y$65="Baja",'Mapa final'!$AA$65="Leve"),CONCATENATE("R10C",'Mapa final'!$O$65),"")</f>
        <v/>
      </c>
      <c r="L45" s="77" t="str">
        <f>IF(AND('Mapa final'!$Y$66="Baja",'Mapa final'!$AA$66="Leve"),CONCATENATE("R10C",'Mapa final'!$O$66),"")</f>
        <v/>
      </c>
      <c r="M45" s="77" t="str">
        <f>IF(AND('Mapa final'!$Y$67="Baja",'Mapa final'!$AA$67="Leve"),CONCATENATE("R10C",'Mapa final'!$O$67),"")</f>
        <v/>
      </c>
      <c r="N45" s="77" t="str">
        <f>IF(AND('Mapa final'!$Y$68="Baja",'Mapa final'!$AA$68="Leve"),CONCATENATE("R10C",'Mapa final'!$O$68),"")</f>
        <v/>
      </c>
      <c r="O45" s="78" t="str">
        <f>IF(AND('Mapa final'!$Y$69="Baja",'Mapa final'!$AA$69="Leve"),CONCATENATE("R10C",'Mapa final'!$O$69),"")</f>
        <v/>
      </c>
      <c r="P45" s="64" t="str">
        <f>IF(AND('Mapa final'!$Y$64="Baja",'Mapa final'!$AA$64="Menor"),CONCATENATE("R10C",'Mapa final'!$O$64),"")</f>
        <v/>
      </c>
      <c r="Q45" s="65" t="str">
        <f>IF(AND('Mapa final'!$Y$65="Baja",'Mapa final'!$AA$65="Menor"),CONCATENATE("R10C",'Mapa final'!$O$65),"")</f>
        <v/>
      </c>
      <c r="R45" s="65" t="str">
        <f>IF(AND('Mapa final'!$Y$66="Baja",'Mapa final'!$AA$66="Menor"),CONCATENATE("R10C",'Mapa final'!$O$66),"")</f>
        <v/>
      </c>
      <c r="S45" s="65" t="str">
        <f>IF(AND('Mapa final'!$Y$67="Baja",'Mapa final'!$AA$67="Menor"),CONCATENATE("R10C",'Mapa final'!$O$67),"")</f>
        <v/>
      </c>
      <c r="T45" s="65" t="str">
        <f>IF(AND('Mapa final'!$Y$68="Baja",'Mapa final'!$AA$68="Menor"),CONCATENATE("R10C",'Mapa final'!$O$68),"")</f>
        <v/>
      </c>
      <c r="U45" s="66" t="str">
        <f>IF(AND('Mapa final'!$Y$69="Baja",'Mapa final'!$AA$69="Menor"),CONCATENATE("R10C",'Mapa final'!$O$69),"")</f>
        <v/>
      </c>
      <c r="V45" s="67" t="str">
        <f>IF(AND('Mapa final'!$Y$64="Baja",'Mapa final'!$AA$64="Moderado"),CONCATENATE("R10C",'Mapa final'!$O$64),"")</f>
        <v/>
      </c>
      <c r="W45" s="68" t="str">
        <f>IF(AND('Mapa final'!$Y$65="Baja",'Mapa final'!$AA$65="Moderado"),CONCATENATE("R10C",'Mapa final'!$O$65),"")</f>
        <v/>
      </c>
      <c r="X45" s="68" t="str">
        <f>IF(AND('Mapa final'!$Y$66="Baja",'Mapa final'!$AA$66="Moderado"),CONCATENATE("R10C",'Mapa final'!$O$66),"")</f>
        <v/>
      </c>
      <c r="Y45" s="68" t="str">
        <f>IF(AND('Mapa final'!$Y$67="Baja",'Mapa final'!$AA$67="Moderado"),CONCATENATE("R10C",'Mapa final'!$O$67),"")</f>
        <v/>
      </c>
      <c r="Z45" s="68" t="str">
        <f>IF(AND('Mapa final'!$Y$68="Baja",'Mapa final'!$AA$68="Moderado"),CONCATENATE("R10C",'Mapa final'!$O$68),"")</f>
        <v/>
      </c>
      <c r="AA45" s="69" t="str">
        <f>IF(AND('Mapa final'!$Y$69="Baja",'Mapa final'!$AA$69="Moderado"),CONCATENATE("R10C",'Mapa final'!$O$69),"")</f>
        <v/>
      </c>
      <c r="AB45" s="55" t="str">
        <f>IF(AND('Mapa final'!$Y$64="Baja",'Mapa final'!$AA$64="Mayor"),CONCATENATE("R10C",'Mapa final'!$O$64),"")</f>
        <v/>
      </c>
      <c r="AC45" s="56" t="str">
        <f>IF(AND('Mapa final'!$Y$65="Baja",'Mapa final'!$AA$65="Mayor"),CONCATENATE("R10C",'Mapa final'!$O$65),"")</f>
        <v/>
      </c>
      <c r="AD45" s="56" t="str">
        <f>IF(AND('Mapa final'!$Y$66="Baja",'Mapa final'!$AA$66="Mayor"),CONCATENATE("R10C",'Mapa final'!$O$66),"")</f>
        <v/>
      </c>
      <c r="AE45" s="56" t="str">
        <f>IF(AND('Mapa final'!$Y$67="Baja",'Mapa final'!$AA$67="Mayor"),CONCATENATE("R10C",'Mapa final'!$O$67),"")</f>
        <v/>
      </c>
      <c r="AF45" s="56" t="str">
        <f>IF(AND('Mapa final'!$Y$68="Baja",'Mapa final'!$AA$68="Mayor"),CONCATENATE("R10C",'Mapa final'!$O$68),"")</f>
        <v/>
      </c>
      <c r="AG45" s="57" t="str">
        <f>IF(AND('Mapa final'!$Y$69="Baja",'Mapa final'!$AA$69="Mayor"),CONCATENATE("R10C",'Mapa final'!$O$69),"")</f>
        <v/>
      </c>
      <c r="AH45" s="58" t="str">
        <f>IF(AND('Mapa final'!$Y$64="Baja",'Mapa final'!$AA$64="Catastrófico"),CONCATENATE("R10C",'Mapa final'!$O$64),"")</f>
        <v/>
      </c>
      <c r="AI45" s="59" t="str">
        <f>IF(AND('Mapa final'!$Y$65="Baja",'Mapa final'!$AA$65="Catastrófico"),CONCATENATE("R10C",'Mapa final'!$O$65),"")</f>
        <v/>
      </c>
      <c r="AJ45" s="59" t="str">
        <f>IF(AND('Mapa final'!$Y$66="Baja",'Mapa final'!$AA$66="Catastrófico"),CONCATENATE("R10C",'Mapa final'!$O$66),"")</f>
        <v/>
      </c>
      <c r="AK45" s="59" t="str">
        <f>IF(AND('Mapa final'!$Y$67="Baja",'Mapa final'!$AA$67="Catastrófico"),CONCATENATE("R10C",'Mapa final'!$O$67),"")</f>
        <v/>
      </c>
      <c r="AL45" s="59" t="str">
        <f>IF(AND('Mapa final'!$Y$68="Baja",'Mapa final'!$AA$68="Catastrófico"),CONCATENATE("R10C",'Mapa final'!$O$68),"")</f>
        <v/>
      </c>
      <c r="AM45" s="60" t="str">
        <f>IF(AND('Mapa final'!$Y$69="Baja",'Mapa final'!$AA$69="Catastrófico"),CONCATENATE("R10C",'Mapa final'!$O$69),"")</f>
        <v/>
      </c>
      <c r="AN45" s="80"/>
      <c r="AO45" s="393"/>
      <c r="AP45" s="394"/>
      <c r="AQ45" s="394"/>
      <c r="AR45" s="394"/>
      <c r="AS45" s="394"/>
      <c r="AT45" s="395"/>
    </row>
    <row r="46" spans="1:80" ht="46.5" customHeight="1" x14ac:dyDescent="0.45">
      <c r="A46" s="80"/>
      <c r="B46" s="271"/>
      <c r="C46" s="271"/>
      <c r="D46" s="272"/>
      <c r="E46" s="366" t="s">
        <v>112</v>
      </c>
      <c r="F46" s="367"/>
      <c r="G46" s="367"/>
      <c r="H46" s="367"/>
      <c r="I46" s="384"/>
      <c r="J46" s="70" t="str">
        <f>IF(AND('Mapa final'!$Y$10="Muy Baja",'Mapa final'!$AA$10="Leve"),CONCATENATE("R1C",'Mapa final'!$O$10),"")</f>
        <v/>
      </c>
      <c r="K46" s="71" t="str">
        <f>IF(AND('Mapa final'!$Y$11="Muy Baja",'Mapa final'!$AA$11="Leve"),CONCATENATE("R1C",'Mapa final'!$O$11),"")</f>
        <v/>
      </c>
      <c r="L46" s="71" t="str">
        <f>IF(AND('Mapa final'!$Y$12="Muy Baja",'Mapa final'!$AA$12="Leve"),CONCATENATE("R1C",'Mapa final'!$O$12),"")</f>
        <v/>
      </c>
      <c r="M46" s="71" t="str">
        <f>IF(AND('Mapa final'!$Y$13="Muy Baja",'Mapa final'!$AA$13="Leve"),CONCATENATE("R1C",'Mapa final'!$O$13),"")</f>
        <v/>
      </c>
      <c r="N46" s="71" t="str">
        <f>IF(AND('Mapa final'!$Y$14="Muy Baja",'Mapa final'!$AA$14="Leve"),CONCATENATE("R1C",'Mapa final'!$O$14),"")</f>
        <v/>
      </c>
      <c r="O46" s="72" t="str">
        <f>IF(AND('Mapa final'!$Y$15="Muy Baja",'Mapa final'!$AA$15="Leve"),CONCATENATE("R1C",'Mapa final'!$O$15),"")</f>
        <v/>
      </c>
      <c r="P46" s="70" t="str">
        <f>IF(AND('Mapa final'!$Y$10="Muy Baja",'Mapa final'!$AA$10="Menor"),CONCATENATE("R1C",'Mapa final'!$O$10),"")</f>
        <v/>
      </c>
      <c r="Q46" s="71" t="str">
        <f>IF(AND('Mapa final'!$Y$11="Muy Baja",'Mapa final'!$AA$11="Menor"),CONCATENATE("R1C",'Mapa final'!$O$11),"")</f>
        <v/>
      </c>
      <c r="R46" s="71" t="str">
        <f>IF(AND('Mapa final'!$Y$12="Muy Baja",'Mapa final'!$AA$12="Menor"),CONCATENATE("R1C",'Mapa final'!$O$12),"")</f>
        <v/>
      </c>
      <c r="S46" s="71" t="str">
        <f>IF(AND('Mapa final'!$Y$13="Muy Baja",'Mapa final'!$AA$13="Menor"),CONCATENATE("R1C",'Mapa final'!$O$13),"")</f>
        <v/>
      </c>
      <c r="T46" s="71" t="str">
        <f>IF(AND('Mapa final'!$Y$14="Muy Baja",'Mapa final'!$AA$14="Menor"),CONCATENATE("R1C",'Mapa final'!$O$14),"")</f>
        <v/>
      </c>
      <c r="U46" s="72" t="str">
        <f>IF(AND('Mapa final'!$Y$15="Muy Baja",'Mapa final'!$AA$15="Menor"),CONCATENATE("R1C",'Mapa final'!$O$15),"")</f>
        <v/>
      </c>
      <c r="V46" s="61" t="str">
        <f>IF(AND('Mapa final'!$Y$10="Muy Baja",'Mapa final'!$AA$10="Moderado"),CONCATENATE("R1C",'Mapa final'!$O$10),"")</f>
        <v/>
      </c>
      <c r="W46" s="79" t="str">
        <f>IF(AND('Mapa final'!$Y$11="Muy Baja",'Mapa final'!$AA$11="Moderado"),CONCATENATE("R1C",'Mapa final'!$O$11),"")</f>
        <v>R1C2</v>
      </c>
      <c r="X46" s="62" t="str">
        <f>IF(AND('Mapa final'!$Y$12="Muy Baja",'Mapa final'!$AA$12="Moderado"),CONCATENATE("R1C",'Mapa final'!$O$12),"")</f>
        <v>R1C3</v>
      </c>
      <c r="Y46" s="62" t="str">
        <f>IF(AND('Mapa final'!$Y$13="Muy Baja",'Mapa final'!$AA$13="Moderado"),CONCATENATE("R1C",'Mapa final'!$O$13),"")</f>
        <v/>
      </c>
      <c r="Z46" s="62" t="str">
        <f>IF(AND('Mapa final'!$Y$14="Muy Baja",'Mapa final'!$AA$14="Moderado"),CONCATENATE("R1C",'Mapa final'!$O$14),"")</f>
        <v/>
      </c>
      <c r="AA46" s="63" t="str">
        <f>IF(AND('Mapa final'!$Y$15="Muy Baja",'Mapa final'!$AA$15="Moderado"),CONCATENATE("R1C",'Mapa final'!$O$15),"")</f>
        <v/>
      </c>
      <c r="AB46" s="43" t="str">
        <f>IF(AND('Mapa final'!$Y$10="Muy Baja",'Mapa final'!$AA$10="Mayor"),CONCATENATE("R1C",'Mapa final'!$O$10),"")</f>
        <v/>
      </c>
      <c r="AC46" s="44" t="str">
        <f>IF(AND('Mapa final'!$Y$11="Muy Baja",'Mapa final'!$AA$11="Mayor"),CONCATENATE("R1C",'Mapa final'!$O$11),"")</f>
        <v/>
      </c>
      <c r="AD46" s="44" t="str">
        <f>IF(AND('Mapa final'!$Y$12="Muy Baja",'Mapa final'!$AA$12="Mayor"),CONCATENATE("R1C",'Mapa final'!$O$12),"")</f>
        <v/>
      </c>
      <c r="AE46" s="44" t="str">
        <f>IF(AND('Mapa final'!$Y$13="Muy Baja",'Mapa final'!$AA$13="Mayor"),CONCATENATE("R1C",'Mapa final'!$O$13),"")</f>
        <v/>
      </c>
      <c r="AF46" s="44" t="str">
        <f>IF(AND('Mapa final'!$Y$14="Muy Baja",'Mapa final'!$AA$14="Mayor"),CONCATENATE("R1C",'Mapa final'!$O$14),"")</f>
        <v/>
      </c>
      <c r="AG46" s="45" t="str">
        <f>IF(AND('Mapa final'!$Y$15="Muy Baja",'Mapa final'!$AA$15="Mayor"),CONCATENATE("R1C",'Mapa final'!$O$15),"")</f>
        <v/>
      </c>
      <c r="AH46" s="46" t="str">
        <f>IF(AND('Mapa final'!$Y$10="Muy Baja",'Mapa final'!$AA$10="Catastrófico"),CONCATENATE("R1C",'Mapa final'!$O$10),"")</f>
        <v/>
      </c>
      <c r="AI46" s="47" t="str">
        <f>IF(AND('Mapa final'!$Y$11="Muy Baja",'Mapa final'!$AA$11="Catastrófico"),CONCATENATE("R1C",'Mapa final'!$O$11),"")</f>
        <v/>
      </c>
      <c r="AJ46" s="47" t="str">
        <f>IF(AND('Mapa final'!$Y$12="Muy Baja",'Mapa final'!$AA$12="Catastrófico"),CONCATENATE("R1C",'Mapa final'!$O$12),"")</f>
        <v/>
      </c>
      <c r="AK46" s="47" t="str">
        <f>IF(AND('Mapa final'!$Y$13="Muy Baja",'Mapa final'!$AA$13="Catastrófico"),CONCATENATE("R1C",'Mapa final'!$O$13),"")</f>
        <v/>
      </c>
      <c r="AL46" s="47" t="str">
        <f>IF(AND('Mapa final'!$Y$14="Muy Baja",'Mapa final'!$AA$14="Catastrófico"),CONCATENATE("R1C",'Mapa final'!$O$14),"")</f>
        <v/>
      </c>
      <c r="AM46" s="48" t="str">
        <f>IF(AND('Mapa final'!$Y$15="Muy Baja",'Mapa final'!$AA$15="Catastrófico"),CONCATENATE("R1C",'Mapa final'!$O$15),"")</f>
        <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ht="46.5" customHeight="1" x14ac:dyDescent="0.3">
      <c r="A47" s="80"/>
      <c r="B47" s="271"/>
      <c r="C47" s="271"/>
      <c r="D47" s="272"/>
      <c r="E47" s="368"/>
      <c r="F47" s="369"/>
      <c r="G47" s="369"/>
      <c r="H47" s="369"/>
      <c r="I47" s="385"/>
      <c r="J47" s="73" t="str">
        <f>IF(AND('Mapa final'!$Y$16="Muy Baja",'Mapa final'!$AA$16="Leve"),CONCATENATE("R2C",'Mapa final'!$O$16),"")</f>
        <v/>
      </c>
      <c r="K47" s="74" t="str">
        <f>IF(AND('Mapa final'!$Y$17="Muy Baja",'Mapa final'!$AA$17="Leve"),CONCATENATE("R2C",'Mapa final'!$O$17),"")</f>
        <v/>
      </c>
      <c r="L47" s="74" t="str">
        <f>IF(AND('Mapa final'!$Y$18="Muy Baja",'Mapa final'!$AA$18="Leve"),CONCATENATE("R2C",'Mapa final'!$O$18),"")</f>
        <v/>
      </c>
      <c r="M47" s="74" t="str">
        <f>IF(AND('Mapa final'!$Y$19="Muy Baja",'Mapa final'!$AA$19="Leve"),CONCATENATE("R2C",'Mapa final'!$O$19),"")</f>
        <v/>
      </c>
      <c r="N47" s="74" t="str">
        <f>IF(AND('Mapa final'!$Y$20="Muy Baja",'Mapa final'!$AA$20="Leve"),CONCATENATE("R2C",'Mapa final'!$O$20),"")</f>
        <v/>
      </c>
      <c r="O47" s="75" t="str">
        <f>IF(AND('Mapa final'!$Y$21="Muy Baja",'Mapa final'!$AA$21="Leve"),CONCATENATE("R2C",'Mapa final'!$O$21),"")</f>
        <v/>
      </c>
      <c r="P47" s="73" t="str">
        <f>IF(AND('Mapa final'!$Y$16="Muy Baja",'Mapa final'!$AA$16="Menor"),CONCATENATE("R2C",'Mapa final'!$O$16),"")</f>
        <v/>
      </c>
      <c r="Q47" s="74" t="str">
        <f>IF(AND('Mapa final'!$Y$17="Muy Baja",'Mapa final'!$AA$17="Menor"),CONCATENATE("R2C",'Mapa final'!$O$17),"")</f>
        <v/>
      </c>
      <c r="R47" s="74" t="str">
        <f>IF(AND('Mapa final'!$Y$18="Muy Baja",'Mapa final'!$AA$18="Menor"),CONCATENATE("R2C",'Mapa final'!$O$18),"")</f>
        <v/>
      </c>
      <c r="S47" s="74" t="str">
        <f>IF(AND('Mapa final'!$Y$19="Muy Baja",'Mapa final'!$AA$19="Menor"),CONCATENATE("R2C",'Mapa final'!$O$19),"")</f>
        <v/>
      </c>
      <c r="T47" s="74" t="str">
        <f>IF(AND('Mapa final'!$Y$20="Muy Baja",'Mapa final'!$AA$20="Menor"),CONCATENATE("R2C",'Mapa final'!$O$20),"")</f>
        <v/>
      </c>
      <c r="U47" s="75" t="str">
        <f>IF(AND('Mapa final'!$Y$21="Muy Baja",'Mapa final'!$AA$21="Menor"),CONCATENATE("R2C",'Mapa final'!$O$21),"")</f>
        <v/>
      </c>
      <c r="V47" s="64" t="str">
        <f>IF(AND('Mapa final'!$Y$16="Muy Baja",'Mapa final'!$AA$16="Moderado"),CONCATENATE("R2C",'Mapa final'!$O$16),"")</f>
        <v/>
      </c>
      <c r="W47" s="65" t="str">
        <f>IF(AND('Mapa final'!$Y$17="Muy Baja",'Mapa final'!$AA$17="Moderado"),CONCATENATE("R2C",'Mapa final'!$O$17),"")</f>
        <v/>
      </c>
      <c r="X47" s="65" t="str">
        <f>IF(AND('Mapa final'!$Y$18="Muy Baja",'Mapa final'!$AA$18="Moderado"),CONCATENATE("R2C",'Mapa final'!$O$18),"")</f>
        <v/>
      </c>
      <c r="Y47" s="65" t="str">
        <f>IF(AND('Mapa final'!$Y$19="Muy Baja",'Mapa final'!$AA$19="Moderado"),CONCATENATE("R2C",'Mapa final'!$O$19),"")</f>
        <v/>
      </c>
      <c r="Z47" s="65" t="str">
        <f>IF(AND('Mapa final'!$Y$20="Muy Baja",'Mapa final'!$AA$20="Moderado"),CONCATENATE("R2C",'Mapa final'!$O$20),"")</f>
        <v/>
      </c>
      <c r="AA47" s="66" t="str">
        <f>IF(AND('Mapa final'!$Y$21="Muy Baja",'Mapa final'!$AA$21="Moderado"),CONCATENATE("R2C",'Mapa final'!$O$21),"")</f>
        <v/>
      </c>
      <c r="AB47" s="49" t="str">
        <f>IF(AND('Mapa final'!$Y$16="Muy Baja",'Mapa final'!$AA$16="Mayor"),CONCATENATE("R2C",'Mapa final'!$O$16),"")</f>
        <v/>
      </c>
      <c r="AC47" s="50" t="str">
        <f>IF(AND('Mapa final'!$Y$17="Muy Baja",'Mapa final'!$AA$17="Mayor"),CONCATENATE("R2C",'Mapa final'!$O$17),"")</f>
        <v/>
      </c>
      <c r="AD47" s="50" t="str">
        <f>IF(AND('Mapa final'!$Y$18="Muy Baja",'Mapa final'!$AA$18="Mayor"),CONCATENATE("R2C",'Mapa final'!$O$18),"")</f>
        <v/>
      </c>
      <c r="AE47" s="50" t="str">
        <f>IF(AND('Mapa final'!$Y$19="Muy Baja",'Mapa final'!$AA$19="Mayor"),CONCATENATE("R2C",'Mapa final'!$O$19),"")</f>
        <v/>
      </c>
      <c r="AF47" s="50" t="str">
        <f>IF(AND('Mapa final'!$Y$20="Muy Baja",'Mapa final'!$AA$20="Mayor"),CONCATENATE("R2C",'Mapa final'!$O$20),"")</f>
        <v/>
      </c>
      <c r="AG47" s="51" t="str">
        <f>IF(AND('Mapa final'!$Y$21="Muy Baja",'Mapa final'!$AA$21="Mayor"),CONCATENATE("R2C",'Mapa final'!$O$21),"")</f>
        <v/>
      </c>
      <c r="AH47" s="52" t="str">
        <f>IF(AND('Mapa final'!$Y$16="Muy Baja",'Mapa final'!$AA$16="Catastrófico"),CONCATENATE("R2C",'Mapa final'!$O$16),"")</f>
        <v/>
      </c>
      <c r="AI47" s="53" t="str">
        <f>IF(AND('Mapa final'!$Y$17="Muy Baja",'Mapa final'!$AA$17="Catastrófico"),CONCATENATE("R2C",'Mapa final'!$O$17),"")</f>
        <v/>
      </c>
      <c r="AJ47" s="53" t="str">
        <f>IF(AND('Mapa final'!$Y$18="Muy Baja",'Mapa final'!$AA$18="Catastrófico"),CONCATENATE("R2C",'Mapa final'!$O$18),"")</f>
        <v/>
      </c>
      <c r="AK47" s="53" t="str">
        <f>IF(AND('Mapa final'!$Y$19="Muy Baja",'Mapa final'!$AA$19="Catastrófico"),CONCATENATE("R2C",'Mapa final'!$O$19),"")</f>
        <v/>
      </c>
      <c r="AL47" s="53" t="str">
        <f>IF(AND('Mapa final'!$Y$20="Muy Baja",'Mapa final'!$AA$20="Catastrófico"),CONCATENATE("R2C",'Mapa final'!$O$20),"")</f>
        <v/>
      </c>
      <c r="AM47" s="54" t="str">
        <f>IF(AND('Mapa final'!$Y$21="Muy Baja",'Mapa final'!$AA$21="Catastrófico"),CONCATENATE("R2C",'Mapa final'!$O$21),"")</f>
        <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ht="15" customHeight="1" x14ac:dyDescent="0.3">
      <c r="A48" s="80"/>
      <c r="B48" s="271"/>
      <c r="C48" s="271"/>
      <c r="D48" s="272"/>
      <c r="E48" s="368"/>
      <c r="F48" s="369"/>
      <c r="G48" s="369"/>
      <c r="H48" s="369"/>
      <c r="I48" s="385"/>
      <c r="J48" s="73" t="str">
        <f>IF(AND('Mapa final'!$Y$22="Muy Baja",'Mapa final'!$AA$22="Leve"),CONCATENATE("R3C",'Mapa final'!$O$22),"")</f>
        <v/>
      </c>
      <c r="K48" s="74" t="str">
        <f>IF(AND('Mapa final'!$Y$23="Muy Baja",'Mapa final'!$AA$23="Leve"),CONCATENATE("R3C",'Mapa final'!$O$23),"")</f>
        <v/>
      </c>
      <c r="L48" s="74" t="str">
        <f>IF(AND('Mapa final'!$Y$24="Muy Baja",'Mapa final'!$AA$24="Leve"),CONCATENATE("R3C",'Mapa final'!$O$24),"")</f>
        <v/>
      </c>
      <c r="M48" s="74" t="str">
        <f>IF(AND('Mapa final'!$Y$25="Muy Baja",'Mapa final'!$AA$25="Leve"),CONCATENATE("R3C",'Mapa final'!$O$25),"")</f>
        <v/>
      </c>
      <c r="N48" s="74" t="str">
        <f>IF(AND('Mapa final'!$Y$26="Muy Baja",'Mapa final'!$AA$26="Leve"),CONCATENATE("R3C",'Mapa final'!$O$26),"")</f>
        <v/>
      </c>
      <c r="O48" s="75" t="str">
        <f>IF(AND('Mapa final'!$Y$27="Muy Baja",'Mapa final'!$AA$27="Leve"),CONCATENATE("R3C",'Mapa final'!$O$27),"")</f>
        <v/>
      </c>
      <c r="P48" s="73" t="str">
        <f>IF(AND('Mapa final'!$Y$22="Muy Baja",'Mapa final'!$AA$22="Menor"),CONCATENATE("R3C",'Mapa final'!$O$22),"")</f>
        <v/>
      </c>
      <c r="Q48" s="74" t="str">
        <f>IF(AND('Mapa final'!$Y$23="Muy Baja",'Mapa final'!$AA$23="Menor"),CONCATENATE("R3C",'Mapa final'!$O$23),"")</f>
        <v/>
      </c>
      <c r="R48" s="74" t="str">
        <f>IF(AND('Mapa final'!$Y$24="Muy Baja",'Mapa final'!$AA$24="Menor"),CONCATENATE("R3C",'Mapa final'!$O$24),"")</f>
        <v/>
      </c>
      <c r="S48" s="74" t="str">
        <f>IF(AND('Mapa final'!$Y$25="Muy Baja",'Mapa final'!$AA$25="Menor"),CONCATENATE("R3C",'Mapa final'!$O$25),"")</f>
        <v/>
      </c>
      <c r="T48" s="74" t="str">
        <f>IF(AND('Mapa final'!$Y$26="Muy Baja",'Mapa final'!$AA$26="Menor"),CONCATENATE("R3C",'Mapa final'!$O$26),"")</f>
        <v/>
      </c>
      <c r="U48" s="75" t="str">
        <f>IF(AND('Mapa final'!$Y$27="Muy Baja",'Mapa final'!$AA$27="Menor"),CONCATENATE("R3C",'Mapa final'!$O$27),"")</f>
        <v/>
      </c>
      <c r="V48" s="64" t="str">
        <f>IF(AND('Mapa final'!$Y$22="Muy Baja",'Mapa final'!$AA$22="Moderado"),CONCATENATE("R3C",'Mapa final'!$O$22),"")</f>
        <v/>
      </c>
      <c r="W48" s="65" t="str">
        <f>IF(AND('Mapa final'!$Y$23="Muy Baja",'Mapa final'!$AA$23="Moderado"),CONCATENATE("R3C",'Mapa final'!$O$23),"")</f>
        <v/>
      </c>
      <c r="X48" s="65" t="str">
        <f>IF(AND('Mapa final'!$Y$24="Muy Baja",'Mapa final'!$AA$24="Moderado"),CONCATENATE("R3C",'Mapa final'!$O$24),"")</f>
        <v/>
      </c>
      <c r="Y48" s="65" t="str">
        <f>IF(AND('Mapa final'!$Y$25="Muy Baja",'Mapa final'!$AA$25="Moderado"),CONCATENATE("R3C",'Mapa final'!$O$25),"")</f>
        <v/>
      </c>
      <c r="Z48" s="65" t="str">
        <f>IF(AND('Mapa final'!$Y$26="Muy Baja",'Mapa final'!$AA$26="Moderado"),CONCATENATE("R3C",'Mapa final'!$O$26),"")</f>
        <v/>
      </c>
      <c r="AA48" s="66" t="str">
        <f>IF(AND('Mapa final'!$Y$27="Muy Baja",'Mapa final'!$AA$27="Moderado"),CONCATENATE("R3C",'Mapa final'!$O$27),"")</f>
        <v/>
      </c>
      <c r="AB48" s="49" t="str">
        <f>IF(AND('Mapa final'!$Y$22="Muy Baja",'Mapa final'!$AA$22="Mayor"),CONCATENATE("R3C",'Mapa final'!$O$22),"")</f>
        <v/>
      </c>
      <c r="AC48" s="50" t="str">
        <f>IF(AND('Mapa final'!$Y$23="Muy Baja",'Mapa final'!$AA$23="Mayor"),CONCATENATE("R3C",'Mapa final'!$O$23),"")</f>
        <v/>
      </c>
      <c r="AD48" s="50" t="str">
        <f>IF(AND('Mapa final'!$Y$24="Muy Baja",'Mapa final'!$AA$24="Mayor"),CONCATENATE("R3C",'Mapa final'!$O$24),"")</f>
        <v/>
      </c>
      <c r="AE48" s="50" t="str">
        <f>IF(AND('Mapa final'!$Y$25="Muy Baja",'Mapa final'!$AA$25="Mayor"),CONCATENATE("R3C",'Mapa final'!$O$25),"")</f>
        <v/>
      </c>
      <c r="AF48" s="50" t="str">
        <f>IF(AND('Mapa final'!$Y$26="Muy Baja",'Mapa final'!$AA$26="Mayor"),CONCATENATE("R3C",'Mapa final'!$O$26),"")</f>
        <v/>
      </c>
      <c r="AG48" s="51" t="str">
        <f>IF(AND('Mapa final'!$Y$27="Muy Baja",'Mapa final'!$AA$27="Mayor"),CONCATENATE("R3C",'Mapa final'!$O$27),"")</f>
        <v/>
      </c>
      <c r="AH48" s="52" t="str">
        <f>IF(AND('Mapa final'!$Y$22="Muy Baja",'Mapa final'!$AA$22="Catastrófico"),CONCATENATE("R3C",'Mapa final'!$O$22),"")</f>
        <v/>
      </c>
      <c r="AI48" s="53" t="str">
        <f>IF(AND('Mapa final'!$Y$23="Muy Baja",'Mapa final'!$AA$23="Catastrófico"),CONCATENATE("R3C",'Mapa final'!$O$23),"")</f>
        <v/>
      </c>
      <c r="AJ48" s="53" t="str">
        <f>IF(AND('Mapa final'!$Y$24="Muy Baja",'Mapa final'!$AA$24="Catastrófico"),CONCATENATE("R3C",'Mapa final'!$O$24),"")</f>
        <v/>
      </c>
      <c r="AK48" s="53" t="str">
        <f>IF(AND('Mapa final'!$Y$25="Muy Baja",'Mapa final'!$AA$25="Catastrófico"),CONCATENATE("R3C",'Mapa final'!$O$25),"")</f>
        <v/>
      </c>
      <c r="AL48" s="53" t="str">
        <f>IF(AND('Mapa final'!$Y$26="Muy Baja",'Mapa final'!$AA$26="Catastrófico"),CONCATENATE("R3C",'Mapa final'!$O$26),"")</f>
        <v/>
      </c>
      <c r="AM48" s="54" t="str">
        <f>IF(AND('Mapa final'!$Y$27="Muy Baja",'Mapa final'!$AA$27="Catastrófico"),CONCATENATE("R3C",'Mapa final'!$O$27),"")</f>
        <v/>
      </c>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ht="15" customHeight="1" x14ac:dyDescent="0.3">
      <c r="A49" s="80"/>
      <c r="B49" s="271"/>
      <c r="C49" s="271"/>
      <c r="D49" s="272"/>
      <c r="E49" s="370"/>
      <c r="F49" s="369"/>
      <c r="G49" s="369"/>
      <c r="H49" s="369"/>
      <c r="I49" s="385"/>
      <c r="J49" s="73" t="str">
        <f>IF(AND('Mapa final'!$Y$28="Muy Baja",'Mapa final'!$AA$28="Leve"),CONCATENATE("R4C",'Mapa final'!$O$28),"")</f>
        <v/>
      </c>
      <c r="K49" s="74" t="str">
        <f>IF(AND('Mapa final'!$Y$29="Muy Baja",'Mapa final'!$AA$29="Leve"),CONCATENATE("R4C",'Mapa final'!$O$29),"")</f>
        <v/>
      </c>
      <c r="L49" s="74" t="str">
        <f>IF(AND('Mapa final'!$Y$30="Muy Baja",'Mapa final'!$AA$30="Leve"),CONCATENATE("R4C",'Mapa final'!$O$30),"")</f>
        <v/>
      </c>
      <c r="M49" s="74" t="str">
        <f>IF(AND('Mapa final'!$Y$31="Muy Baja",'Mapa final'!$AA$31="Leve"),CONCATENATE("R4C",'Mapa final'!$O$31),"")</f>
        <v/>
      </c>
      <c r="N49" s="74" t="str">
        <f>IF(AND('Mapa final'!$Y$32="Muy Baja",'Mapa final'!$AA$32="Leve"),CONCATENATE("R4C",'Mapa final'!$O$32),"")</f>
        <v/>
      </c>
      <c r="O49" s="75" t="str">
        <f>IF(AND('Mapa final'!$Y$33="Muy Baja",'Mapa final'!$AA$33="Leve"),CONCATENATE("R4C",'Mapa final'!$O$33),"")</f>
        <v/>
      </c>
      <c r="P49" s="73" t="str">
        <f>IF(AND('Mapa final'!$Y$28="Muy Baja",'Mapa final'!$AA$28="Menor"),CONCATENATE("R4C",'Mapa final'!$O$28),"")</f>
        <v/>
      </c>
      <c r="Q49" s="74" t="str">
        <f>IF(AND('Mapa final'!$Y$29="Muy Baja",'Mapa final'!$AA$29="Menor"),CONCATENATE("R4C",'Mapa final'!$O$29),"")</f>
        <v/>
      </c>
      <c r="R49" s="74" t="str">
        <f>IF(AND('Mapa final'!$Y$30="Muy Baja",'Mapa final'!$AA$30="Menor"),CONCATENATE("R4C",'Mapa final'!$O$30),"")</f>
        <v/>
      </c>
      <c r="S49" s="74" t="str">
        <f>IF(AND('Mapa final'!$Y$31="Muy Baja",'Mapa final'!$AA$31="Menor"),CONCATENATE("R4C",'Mapa final'!$O$31),"")</f>
        <v/>
      </c>
      <c r="T49" s="74" t="str">
        <f>IF(AND('Mapa final'!$Y$32="Muy Baja",'Mapa final'!$AA$32="Menor"),CONCATENATE("R4C",'Mapa final'!$O$32),"")</f>
        <v/>
      </c>
      <c r="U49" s="75" t="str">
        <f>IF(AND('Mapa final'!$Y$33="Muy Baja",'Mapa final'!$AA$33="Menor"),CONCATENATE("R4C",'Mapa final'!$O$33),"")</f>
        <v/>
      </c>
      <c r="V49" s="64" t="str">
        <f>IF(AND('Mapa final'!$Y$28="Muy Baja",'Mapa final'!$AA$28="Moderado"),CONCATENATE("R4C",'Mapa final'!$O$28),"")</f>
        <v/>
      </c>
      <c r="W49" s="65" t="str">
        <f>IF(AND('Mapa final'!$Y$29="Muy Baja",'Mapa final'!$AA$29="Moderado"),CONCATENATE("R4C",'Mapa final'!$O$29),"")</f>
        <v/>
      </c>
      <c r="X49" s="65" t="str">
        <f>IF(AND('Mapa final'!$Y$30="Muy Baja",'Mapa final'!$AA$30="Moderado"),CONCATENATE("R4C",'Mapa final'!$O$30),"")</f>
        <v/>
      </c>
      <c r="Y49" s="65" t="str">
        <f>IF(AND('Mapa final'!$Y$31="Muy Baja",'Mapa final'!$AA$31="Moderado"),CONCATENATE("R4C",'Mapa final'!$O$31),"")</f>
        <v/>
      </c>
      <c r="Z49" s="65" t="str">
        <f>IF(AND('Mapa final'!$Y$32="Muy Baja",'Mapa final'!$AA$32="Moderado"),CONCATENATE("R4C",'Mapa final'!$O$32),"")</f>
        <v/>
      </c>
      <c r="AA49" s="66" t="str">
        <f>IF(AND('Mapa final'!$Y$33="Muy Baja",'Mapa final'!$AA$33="Moderado"),CONCATENATE("R4C",'Mapa final'!$O$33),"")</f>
        <v/>
      </c>
      <c r="AB49" s="49" t="str">
        <f>IF(AND('Mapa final'!$Y$28="Muy Baja",'Mapa final'!$AA$28="Mayor"),CONCATENATE("R4C",'Mapa final'!$O$28),"")</f>
        <v/>
      </c>
      <c r="AC49" s="50" t="str">
        <f>IF(AND('Mapa final'!$Y$29="Muy Baja",'Mapa final'!$AA$29="Mayor"),CONCATENATE("R4C",'Mapa final'!$O$29),"")</f>
        <v/>
      </c>
      <c r="AD49" s="50" t="str">
        <f>IF(AND('Mapa final'!$Y$30="Muy Baja",'Mapa final'!$AA$30="Mayor"),CONCATENATE("R4C",'Mapa final'!$O$30),"")</f>
        <v/>
      </c>
      <c r="AE49" s="50" t="str">
        <f>IF(AND('Mapa final'!$Y$31="Muy Baja",'Mapa final'!$AA$31="Mayor"),CONCATENATE("R4C",'Mapa final'!$O$31),"")</f>
        <v/>
      </c>
      <c r="AF49" s="50" t="str">
        <f>IF(AND('Mapa final'!$Y$32="Muy Baja",'Mapa final'!$AA$32="Mayor"),CONCATENATE("R4C",'Mapa final'!$O$32),"")</f>
        <v/>
      </c>
      <c r="AG49" s="51" t="str">
        <f>IF(AND('Mapa final'!$Y$33="Muy Baja",'Mapa final'!$AA$33="Mayor"),CONCATENATE("R4C",'Mapa final'!$O$33),"")</f>
        <v/>
      </c>
      <c r="AH49" s="52" t="str">
        <f>IF(AND('Mapa final'!$Y$28="Muy Baja",'Mapa final'!$AA$28="Catastrófico"),CONCATENATE("R4C",'Mapa final'!$O$28),"")</f>
        <v/>
      </c>
      <c r="AI49" s="53" t="str">
        <f>IF(AND('Mapa final'!$Y$29="Muy Baja",'Mapa final'!$AA$29="Catastrófico"),CONCATENATE("R4C",'Mapa final'!$O$29),"")</f>
        <v/>
      </c>
      <c r="AJ49" s="53" t="str">
        <f>IF(AND('Mapa final'!$Y$30="Muy Baja",'Mapa final'!$AA$30="Catastrófico"),CONCATENATE("R4C",'Mapa final'!$O$30),"")</f>
        <v/>
      </c>
      <c r="AK49" s="53" t="str">
        <f>IF(AND('Mapa final'!$Y$31="Muy Baja",'Mapa final'!$AA$31="Catastrófico"),CONCATENATE("R4C",'Mapa final'!$O$31),"")</f>
        <v/>
      </c>
      <c r="AL49" s="53" t="str">
        <f>IF(AND('Mapa final'!$Y$32="Muy Baja",'Mapa final'!$AA$32="Catastrófico"),CONCATENATE("R4C",'Mapa final'!$O$32),"")</f>
        <v/>
      </c>
      <c r="AM49" s="54" t="str">
        <f>IF(AND('Mapa final'!$Y$33="Muy Baja",'Mapa final'!$AA$33="Catastrófico"),CONCATENATE("R4C",'Mapa final'!$O$33),"")</f>
        <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ht="15" customHeight="1" x14ac:dyDescent="0.3">
      <c r="A50" s="80"/>
      <c r="B50" s="271"/>
      <c r="C50" s="271"/>
      <c r="D50" s="272"/>
      <c r="E50" s="370"/>
      <c r="F50" s="369"/>
      <c r="G50" s="369"/>
      <c r="H50" s="369"/>
      <c r="I50" s="385"/>
      <c r="J50" s="73" t="str">
        <f>IF(AND('Mapa final'!$Y$34="Muy Baja",'Mapa final'!$AA$34="Leve"),CONCATENATE("R5C",'Mapa final'!$O$34),"")</f>
        <v/>
      </c>
      <c r="K50" s="74" t="str">
        <f>IF(AND('Mapa final'!$Y$35="Muy Baja",'Mapa final'!$AA$35="Leve"),CONCATENATE("R5C",'Mapa final'!$O$35),"")</f>
        <v/>
      </c>
      <c r="L50" s="74" t="str">
        <f>IF(AND('Mapa final'!$Y$36="Muy Baja",'Mapa final'!$AA$36="Leve"),CONCATENATE("R5C",'Mapa final'!$O$36),"")</f>
        <v/>
      </c>
      <c r="M50" s="74" t="str">
        <f>IF(AND('Mapa final'!$Y$37="Muy Baja",'Mapa final'!$AA$37="Leve"),CONCATENATE("R5C",'Mapa final'!$O$37),"")</f>
        <v/>
      </c>
      <c r="N50" s="74" t="str">
        <f>IF(AND('Mapa final'!$Y$38="Muy Baja",'Mapa final'!$AA$38="Leve"),CONCATENATE("R5C",'Mapa final'!$O$38),"")</f>
        <v/>
      </c>
      <c r="O50" s="75" t="str">
        <f>IF(AND('Mapa final'!$Y$39="Muy Baja",'Mapa final'!$AA$39="Leve"),CONCATENATE("R5C",'Mapa final'!$O$39),"")</f>
        <v/>
      </c>
      <c r="P50" s="73" t="str">
        <f>IF(AND('Mapa final'!$Y$34="Muy Baja",'Mapa final'!$AA$34="Menor"),CONCATENATE("R5C",'Mapa final'!$O$34),"")</f>
        <v/>
      </c>
      <c r="Q50" s="74" t="str">
        <f>IF(AND('Mapa final'!$Y$35="Muy Baja",'Mapa final'!$AA$35="Menor"),CONCATENATE("R5C",'Mapa final'!$O$35),"")</f>
        <v/>
      </c>
      <c r="R50" s="74" t="str">
        <f>IF(AND('Mapa final'!$Y$36="Muy Baja",'Mapa final'!$AA$36="Menor"),CONCATENATE("R5C",'Mapa final'!$O$36),"")</f>
        <v/>
      </c>
      <c r="S50" s="74" t="str">
        <f>IF(AND('Mapa final'!$Y$37="Muy Baja",'Mapa final'!$AA$37="Menor"),CONCATENATE("R5C",'Mapa final'!$O$37),"")</f>
        <v/>
      </c>
      <c r="T50" s="74" t="str">
        <f>IF(AND('Mapa final'!$Y$38="Muy Baja",'Mapa final'!$AA$38="Menor"),CONCATENATE("R5C",'Mapa final'!$O$38),"")</f>
        <v/>
      </c>
      <c r="U50" s="75" t="str">
        <f>IF(AND('Mapa final'!$Y$39="Muy Baja",'Mapa final'!$AA$39="Menor"),CONCATENATE("R5C",'Mapa final'!$O$39),"")</f>
        <v/>
      </c>
      <c r="V50" s="64" t="str">
        <f>IF(AND('Mapa final'!$Y$34="Muy Baja",'Mapa final'!$AA$34="Moderado"),CONCATENATE("R5C",'Mapa final'!$O$34),"")</f>
        <v/>
      </c>
      <c r="W50" s="65" t="str">
        <f>IF(AND('Mapa final'!$Y$35="Muy Baja",'Mapa final'!$AA$35="Moderado"),CONCATENATE("R5C",'Mapa final'!$O$35),"")</f>
        <v/>
      </c>
      <c r="X50" s="65" t="str">
        <f>IF(AND('Mapa final'!$Y$36="Muy Baja",'Mapa final'!$AA$36="Moderado"),CONCATENATE("R5C",'Mapa final'!$O$36),"")</f>
        <v/>
      </c>
      <c r="Y50" s="65" t="str">
        <f>IF(AND('Mapa final'!$Y$37="Muy Baja",'Mapa final'!$AA$37="Moderado"),CONCATENATE("R5C",'Mapa final'!$O$37),"")</f>
        <v/>
      </c>
      <c r="Z50" s="65" t="str">
        <f>IF(AND('Mapa final'!$Y$38="Muy Baja",'Mapa final'!$AA$38="Moderado"),CONCATENATE("R5C",'Mapa final'!$O$38),"")</f>
        <v/>
      </c>
      <c r="AA50" s="66" t="str">
        <f>IF(AND('Mapa final'!$Y$39="Muy Baja",'Mapa final'!$AA$39="Moderado"),CONCATENATE("R5C",'Mapa final'!$O$39),"")</f>
        <v/>
      </c>
      <c r="AB50" s="49" t="str">
        <f>IF(AND('Mapa final'!$Y$34="Muy Baja",'Mapa final'!$AA$34="Mayor"),CONCATENATE("R5C",'Mapa final'!$O$34),"")</f>
        <v/>
      </c>
      <c r="AC50" s="50" t="str">
        <f>IF(AND('Mapa final'!$Y$35="Muy Baja",'Mapa final'!$AA$35="Mayor"),CONCATENATE("R5C",'Mapa final'!$O$35),"")</f>
        <v/>
      </c>
      <c r="AD50" s="50" t="str">
        <f>IF(AND('Mapa final'!$Y$36="Muy Baja",'Mapa final'!$AA$36="Mayor"),CONCATENATE("R5C",'Mapa final'!$O$36),"")</f>
        <v/>
      </c>
      <c r="AE50" s="50" t="str">
        <f>IF(AND('Mapa final'!$Y$37="Muy Baja",'Mapa final'!$AA$37="Mayor"),CONCATENATE("R5C",'Mapa final'!$O$37),"")</f>
        <v/>
      </c>
      <c r="AF50" s="50" t="str">
        <f>IF(AND('Mapa final'!$Y$38="Muy Baja",'Mapa final'!$AA$38="Mayor"),CONCATENATE("R5C",'Mapa final'!$O$38),"")</f>
        <v/>
      </c>
      <c r="AG50" s="51" t="str">
        <f>IF(AND('Mapa final'!$Y$39="Muy Baja",'Mapa final'!$AA$39="Mayor"),CONCATENATE("R5C",'Mapa final'!$O$39),"")</f>
        <v/>
      </c>
      <c r="AH50" s="52" t="str">
        <f>IF(AND('Mapa final'!$Y$34="Muy Baja",'Mapa final'!$AA$34="Catastrófico"),CONCATENATE("R5C",'Mapa final'!$O$34),"")</f>
        <v/>
      </c>
      <c r="AI50" s="53" t="str">
        <f>IF(AND('Mapa final'!$Y$35="Muy Baja",'Mapa final'!$AA$35="Catastrófico"),CONCATENATE("R5C",'Mapa final'!$O$35),"")</f>
        <v/>
      </c>
      <c r="AJ50" s="53" t="str">
        <f>IF(AND('Mapa final'!$Y$36="Muy Baja",'Mapa final'!$AA$36="Catastrófico"),CONCATENATE("R5C",'Mapa final'!$O$36),"")</f>
        <v/>
      </c>
      <c r="AK50" s="53" t="str">
        <f>IF(AND('Mapa final'!$Y$37="Muy Baja",'Mapa final'!$AA$37="Catastrófico"),CONCATENATE("R5C",'Mapa final'!$O$37),"")</f>
        <v/>
      </c>
      <c r="AL50" s="53" t="str">
        <f>IF(AND('Mapa final'!$Y$38="Muy Baja",'Mapa final'!$AA$38="Catastrófico"),CONCATENATE("R5C",'Mapa final'!$O$38),"")</f>
        <v/>
      </c>
      <c r="AM50" s="54" t="str">
        <f>IF(AND('Mapa final'!$Y$39="Muy Baja",'Mapa final'!$AA$39="Catastrófico"),CONCATENATE("R5C",'Mapa final'!$O$39),"")</f>
        <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customHeight="1" x14ac:dyDescent="0.3">
      <c r="A51" s="80"/>
      <c r="B51" s="271"/>
      <c r="C51" s="271"/>
      <c r="D51" s="272"/>
      <c r="E51" s="370"/>
      <c r="F51" s="369"/>
      <c r="G51" s="369"/>
      <c r="H51" s="369"/>
      <c r="I51" s="385"/>
      <c r="J51" s="73" t="str">
        <f>IF(AND('Mapa final'!$Y$40="Muy Baja",'Mapa final'!$AA$40="Leve"),CONCATENATE("R6C",'Mapa final'!$O$40),"")</f>
        <v/>
      </c>
      <c r="K51" s="74" t="str">
        <f>IF(AND('Mapa final'!$Y$41="Muy Baja",'Mapa final'!$AA$41="Leve"),CONCATENATE("R6C",'Mapa final'!$O$41),"")</f>
        <v/>
      </c>
      <c r="L51" s="74" t="str">
        <f>IF(AND('Mapa final'!$Y$42="Muy Baja",'Mapa final'!$AA$42="Leve"),CONCATENATE("R6C",'Mapa final'!$O$42),"")</f>
        <v/>
      </c>
      <c r="M51" s="74" t="str">
        <f>IF(AND('Mapa final'!$Y$43="Muy Baja",'Mapa final'!$AA$43="Leve"),CONCATENATE("R6C",'Mapa final'!$O$43),"")</f>
        <v/>
      </c>
      <c r="N51" s="74" t="str">
        <f>IF(AND('Mapa final'!$Y$44="Muy Baja",'Mapa final'!$AA$44="Leve"),CONCATENATE("R6C",'Mapa final'!$O$44),"")</f>
        <v/>
      </c>
      <c r="O51" s="75" t="str">
        <f>IF(AND('Mapa final'!$Y$45="Muy Baja",'Mapa final'!$AA$45="Leve"),CONCATENATE("R6C",'Mapa final'!$O$45),"")</f>
        <v/>
      </c>
      <c r="P51" s="73" t="str">
        <f>IF(AND('Mapa final'!$Y$40="Muy Baja",'Mapa final'!$AA$40="Menor"),CONCATENATE("R6C",'Mapa final'!$O$40),"")</f>
        <v/>
      </c>
      <c r="Q51" s="74" t="str">
        <f>IF(AND('Mapa final'!$Y$41="Muy Baja",'Mapa final'!$AA$41="Menor"),CONCATENATE("R6C",'Mapa final'!$O$41),"")</f>
        <v/>
      </c>
      <c r="R51" s="74" t="str">
        <f>IF(AND('Mapa final'!$Y$42="Muy Baja",'Mapa final'!$AA$42="Menor"),CONCATENATE("R6C",'Mapa final'!$O$42),"")</f>
        <v/>
      </c>
      <c r="S51" s="74" t="str">
        <f>IF(AND('Mapa final'!$Y$43="Muy Baja",'Mapa final'!$AA$43="Menor"),CONCATENATE("R6C",'Mapa final'!$O$43),"")</f>
        <v/>
      </c>
      <c r="T51" s="74" t="str">
        <f>IF(AND('Mapa final'!$Y$44="Muy Baja",'Mapa final'!$AA$44="Menor"),CONCATENATE("R6C",'Mapa final'!$O$44),"")</f>
        <v/>
      </c>
      <c r="U51" s="75" t="str">
        <f>IF(AND('Mapa final'!$Y$45="Muy Baja",'Mapa final'!$AA$45="Menor"),CONCATENATE("R6C",'Mapa final'!$O$45),"")</f>
        <v/>
      </c>
      <c r="V51" s="64" t="str">
        <f>IF(AND('Mapa final'!$Y$40="Muy Baja",'Mapa final'!$AA$40="Moderado"),CONCATENATE("R6C",'Mapa final'!$O$40),"")</f>
        <v/>
      </c>
      <c r="W51" s="65" t="str">
        <f>IF(AND('Mapa final'!$Y$41="Muy Baja",'Mapa final'!$AA$41="Moderado"),CONCATENATE("R6C",'Mapa final'!$O$41),"")</f>
        <v/>
      </c>
      <c r="X51" s="65" t="str">
        <f>IF(AND('Mapa final'!$Y$42="Muy Baja",'Mapa final'!$AA$42="Moderado"),CONCATENATE("R6C",'Mapa final'!$O$42),"")</f>
        <v/>
      </c>
      <c r="Y51" s="65" t="str">
        <f>IF(AND('Mapa final'!$Y$43="Muy Baja",'Mapa final'!$AA$43="Moderado"),CONCATENATE("R6C",'Mapa final'!$O$43),"")</f>
        <v/>
      </c>
      <c r="Z51" s="65" t="str">
        <f>IF(AND('Mapa final'!$Y$44="Muy Baja",'Mapa final'!$AA$44="Moderado"),CONCATENATE("R6C",'Mapa final'!$O$44),"")</f>
        <v/>
      </c>
      <c r="AA51" s="66" t="str">
        <f>IF(AND('Mapa final'!$Y$45="Muy Baja",'Mapa final'!$AA$45="Moderado"),CONCATENATE("R6C",'Mapa final'!$O$45),"")</f>
        <v/>
      </c>
      <c r="AB51" s="49" t="str">
        <f>IF(AND('Mapa final'!$Y$40="Muy Baja",'Mapa final'!$AA$40="Mayor"),CONCATENATE("R6C",'Mapa final'!$O$40),"")</f>
        <v/>
      </c>
      <c r="AC51" s="50" t="str">
        <f>IF(AND('Mapa final'!$Y$41="Muy Baja",'Mapa final'!$AA$41="Mayor"),CONCATENATE("R6C",'Mapa final'!$O$41),"")</f>
        <v/>
      </c>
      <c r="AD51" s="50" t="str">
        <f>IF(AND('Mapa final'!$Y$42="Muy Baja",'Mapa final'!$AA$42="Mayor"),CONCATENATE("R6C",'Mapa final'!$O$42),"")</f>
        <v/>
      </c>
      <c r="AE51" s="50" t="str">
        <f>IF(AND('Mapa final'!$Y$43="Muy Baja",'Mapa final'!$AA$43="Mayor"),CONCATENATE("R6C",'Mapa final'!$O$43),"")</f>
        <v/>
      </c>
      <c r="AF51" s="50" t="str">
        <f>IF(AND('Mapa final'!$Y$44="Muy Baja",'Mapa final'!$AA$44="Mayor"),CONCATENATE("R6C",'Mapa final'!$O$44),"")</f>
        <v/>
      </c>
      <c r="AG51" s="51" t="str">
        <f>IF(AND('Mapa final'!$Y$45="Muy Baja",'Mapa final'!$AA$45="Mayor"),CONCATENATE("R6C",'Mapa final'!$O$45),"")</f>
        <v/>
      </c>
      <c r="AH51" s="52" t="str">
        <f>IF(AND('Mapa final'!$Y$40="Muy Baja",'Mapa final'!$AA$40="Catastrófico"),CONCATENATE("R6C",'Mapa final'!$O$40),"")</f>
        <v/>
      </c>
      <c r="AI51" s="53" t="str">
        <f>IF(AND('Mapa final'!$Y$41="Muy Baja",'Mapa final'!$AA$41="Catastrófico"),CONCATENATE("R6C",'Mapa final'!$O$41),"")</f>
        <v/>
      </c>
      <c r="AJ51" s="53" t="str">
        <f>IF(AND('Mapa final'!$Y$42="Muy Baja",'Mapa final'!$AA$42="Catastrófico"),CONCATENATE("R6C",'Mapa final'!$O$42),"")</f>
        <v/>
      </c>
      <c r="AK51" s="53" t="str">
        <f>IF(AND('Mapa final'!$Y$43="Muy Baja",'Mapa final'!$AA$43="Catastrófico"),CONCATENATE("R6C",'Mapa final'!$O$43),"")</f>
        <v/>
      </c>
      <c r="AL51" s="53" t="str">
        <f>IF(AND('Mapa final'!$Y$44="Muy Baja",'Mapa final'!$AA$44="Catastrófico"),CONCATENATE("R6C",'Mapa final'!$O$44),"")</f>
        <v/>
      </c>
      <c r="AM51" s="54" t="str">
        <f>IF(AND('Mapa final'!$Y$45="Muy Baja",'Mapa final'!$AA$45="Catastrófico"),CONCATENATE("R6C",'Mapa final'!$O$45),"")</f>
        <v/>
      </c>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ht="15" customHeight="1" x14ac:dyDescent="0.3">
      <c r="A52" s="80"/>
      <c r="B52" s="271"/>
      <c r="C52" s="271"/>
      <c r="D52" s="272"/>
      <c r="E52" s="370"/>
      <c r="F52" s="369"/>
      <c r="G52" s="369"/>
      <c r="H52" s="369"/>
      <c r="I52" s="385"/>
      <c r="J52" s="73" t="str">
        <f>IF(AND('Mapa final'!$Y$46="Muy Baja",'Mapa final'!$AA$46="Leve"),CONCATENATE("R7C",'Mapa final'!$O$46),"")</f>
        <v/>
      </c>
      <c r="K52" s="74" t="str">
        <f>IF(AND('Mapa final'!$Y$47="Muy Baja",'Mapa final'!$AA$47="Leve"),CONCATENATE("R7C",'Mapa final'!$O$47),"")</f>
        <v/>
      </c>
      <c r="L52" s="74" t="str">
        <f>IF(AND('Mapa final'!$Y$48="Muy Baja",'Mapa final'!$AA$48="Leve"),CONCATENATE("R7C",'Mapa final'!$O$48),"")</f>
        <v/>
      </c>
      <c r="M52" s="74" t="str">
        <f>IF(AND('Mapa final'!$Y$49="Muy Baja",'Mapa final'!$AA$49="Leve"),CONCATENATE("R7C",'Mapa final'!$O$49),"")</f>
        <v/>
      </c>
      <c r="N52" s="74" t="str">
        <f>IF(AND('Mapa final'!$Y$50="Muy Baja",'Mapa final'!$AA$50="Leve"),CONCATENATE("R7C",'Mapa final'!$O$50),"")</f>
        <v/>
      </c>
      <c r="O52" s="75" t="str">
        <f>IF(AND('Mapa final'!$Y$51="Muy Baja",'Mapa final'!$AA$51="Leve"),CONCATENATE("R7C",'Mapa final'!$O$51),"")</f>
        <v/>
      </c>
      <c r="P52" s="73" t="str">
        <f>IF(AND('Mapa final'!$Y$46="Muy Baja",'Mapa final'!$AA$46="Menor"),CONCATENATE("R7C",'Mapa final'!$O$46),"")</f>
        <v/>
      </c>
      <c r="Q52" s="74" t="str">
        <f>IF(AND('Mapa final'!$Y$47="Muy Baja",'Mapa final'!$AA$47="Menor"),CONCATENATE("R7C",'Mapa final'!$O$47),"")</f>
        <v/>
      </c>
      <c r="R52" s="74" t="str">
        <f>IF(AND('Mapa final'!$Y$48="Muy Baja",'Mapa final'!$AA$48="Menor"),CONCATENATE("R7C",'Mapa final'!$O$48),"")</f>
        <v/>
      </c>
      <c r="S52" s="74" t="str">
        <f>IF(AND('Mapa final'!$Y$49="Muy Baja",'Mapa final'!$AA$49="Menor"),CONCATENATE("R7C",'Mapa final'!$O$49),"")</f>
        <v/>
      </c>
      <c r="T52" s="74" t="str">
        <f>IF(AND('Mapa final'!$Y$50="Muy Baja",'Mapa final'!$AA$50="Menor"),CONCATENATE("R7C",'Mapa final'!$O$50),"")</f>
        <v/>
      </c>
      <c r="U52" s="75" t="str">
        <f>IF(AND('Mapa final'!$Y$51="Muy Baja",'Mapa final'!$AA$51="Menor"),CONCATENATE("R7C",'Mapa final'!$O$51),"")</f>
        <v/>
      </c>
      <c r="V52" s="64" t="str">
        <f>IF(AND('Mapa final'!$Y$46="Muy Baja",'Mapa final'!$AA$46="Moderado"),CONCATENATE("R7C",'Mapa final'!$O$46),"")</f>
        <v/>
      </c>
      <c r="W52" s="65" t="str">
        <f>IF(AND('Mapa final'!$Y$47="Muy Baja",'Mapa final'!$AA$47="Moderado"),CONCATENATE("R7C",'Mapa final'!$O$47),"")</f>
        <v/>
      </c>
      <c r="X52" s="65" t="str">
        <f>IF(AND('Mapa final'!$Y$48="Muy Baja",'Mapa final'!$AA$48="Moderado"),CONCATENATE("R7C",'Mapa final'!$O$48),"")</f>
        <v/>
      </c>
      <c r="Y52" s="65" t="str">
        <f>IF(AND('Mapa final'!$Y$49="Muy Baja",'Mapa final'!$AA$49="Moderado"),CONCATENATE("R7C",'Mapa final'!$O$49),"")</f>
        <v/>
      </c>
      <c r="Z52" s="65" t="str">
        <f>IF(AND('Mapa final'!$Y$50="Muy Baja",'Mapa final'!$AA$50="Moderado"),CONCATENATE("R7C",'Mapa final'!$O$50),"")</f>
        <v/>
      </c>
      <c r="AA52" s="66" t="str">
        <f>IF(AND('Mapa final'!$Y$51="Muy Baja",'Mapa final'!$AA$51="Moderado"),CONCATENATE("R7C",'Mapa final'!$O$51),"")</f>
        <v/>
      </c>
      <c r="AB52" s="49" t="str">
        <f>IF(AND('Mapa final'!$Y$46="Muy Baja",'Mapa final'!$AA$46="Mayor"),CONCATENATE("R7C",'Mapa final'!$O$46),"")</f>
        <v/>
      </c>
      <c r="AC52" s="50" t="str">
        <f>IF(AND('Mapa final'!$Y$47="Muy Baja",'Mapa final'!$AA$47="Mayor"),CONCATENATE("R7C",'Mapa final'!$O$47),"")</f>
        <v/>
      </c>
      <c r="AD52" s="50" t="str">
        <f>IF(AND('Mapa final'!$Y$48="Muy Baja",'Mapa final'!$AA$48="Mayor"),CONCATENATE("R7C",'Mapa final'!$O$48),"")</f>
        <v/>
      </c>
      <c r="AE52" s="50" t="str">
        <f>IF(AND('Mapa final'!$Y$49="Muy Baja",'Mapa final'!$AA$49="Mayor"),CONCATENATE("R7C",'Mapa final'!$O$49),"")</f>
        <v/>
      </c>
      <c r="AF52" s="50" t="str">
        <f>IF(AND('Mapa final'!$Y$50="Muy Baja",'Mapa final'!$AA$50="Mayor"),CONCATENATE("R7C",'Mapa final'!$O$50),"")</f>
        <v/>
      </c>
      <c r="AG52" s="51" t="str">
        <f>IF(AND('Mapa final'!$Y$51="Muy Baja",'Mapa final'!$AA$51="Mayor"),CONCATENATE("R7C",'Mapa final'!$O$51),"")</f>
        <v/>
      </c>
      <c r="AH52" s="52" t="str">
        <f>IF(AND('Mapa final'!$Y$46="Muy Baja",'Mapa final'!$AA$46="Catastrófico"),CONCATENATE("R7C",'Mapa final'!$O$46),"")</f>
        <v/>
      </c>
      <c r="AI52" s="53" t="str">
        <f>IF(AND('Mapa final'!$Y$47="Muy Baja",'Mapa final'!$AA$47="Catastrófico"),CONCATENATE("R7C",'Mapa final'!$O$47),"")</f>
        <v/>
      </c>
      <c r="AJ52" s="53" t="str">
        <f>IF(AND('Mapa final'!$Y$48="Muy Baja",'Mapa final'!$AA$48="Catastrófico"),CONCATENATE("R7C",'Mapa final'!$O$48),"")</f>
        <v/>
      </c>
      <c r="AK52" s="53" t="str">
        <f>IF(AND('Mapa final'!$Y$49="Muy Baja",'Mapa final'!$AA$49="Catastrófico"),CONCATENATE("R7C",'Mapa final'!$O$49),"")</f>
        <v/>
      </c>
      <c r="AL52" s="53" t="str">
        <f>IF(AND('Mapa final'!$Y$50="Muy Baja",'Mapa final'!$AA$50="Catastrófico"),CONCATENATE("R7C",'Mapa final'!$O$50),"")</f>
        <v/>
      </c>
      <c r="AM52" s="54" t="str">
        <f>IF(AND('Mapa final'!$Y$51="Muy Baja",'Mapa final'!$AA$51="Catastrófico"),CONCATENATE("R7C",'Mapa final'!$O$51),"")</f>
        <v/>
      </c>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3">
      <c r="A53" s="80"/>
      <c r="B53" s="271"/>
      <c r="C53" s="271"/>
      <c r="D53" s="272"/>
      <c r="E53" s="370"/>
      <c r="F53" s="369"/>
      <c r="G53" s="369"/>
      <c r="H53" s="369"/>
      <c r="I53" s="385"/>
      <c r="J53" s="73" t="str">
        <f>IF(AND('Mapa final'!$Y$52="Muy Baja",'Mapa final'!$AA$52="Leve"),CONCATENATE("R8C",'Mapa final'!$O$52),"")</f>
        <v/>
      </c>
      <c r="K53" s="74" t="str">
        <f>IF(AND('Mapa final'!$Y$53="Muy Baja",'Mapa final'!$AA$53="Leve"),CONCATENATE("R8C",'Mapa final'!$O$53),"")</f>
        <v/>
      </c>
      <c r="L53" s="74" t="str">
        <f>IF(AND('Mapa final'!$Y$54="Muy Baja",'Mapa final'!$AA$54="Leve"),CONCATENATE("R8C",'Mapa final'!$O$54),"")</f>
        <v/>
      </c>
      <c r="M53" s="74" t="str">
        <f>IF(AND('Mapa final'!$Y$55="Muy Baja",'Mapa final'!$AA$55="Leve"),CONCATENATE("R8C",'Mapa final'!$O$55),"")</f>
        <v/>
      </c>
      <c r="N53" s="74" t="str">
        <f>IF(AND('Mapa final'!$Y$56="Muy Baja",'Mapa final'!$AA$56="Leve"),CONCATENATE("R8C",'Mapa final'!$O$56),"")</f>
        <v/>
      </c>
      <c r="O53" s="75" t="str">
        <f>IF(AND('Mapa final'!$Y$57="Muy Baja",'Mapa final'!$AA$57="Leve"),CONCATENATE("R8C",'Mapa final'!$O$57),"")</f>
        <v/>
      </c>
      <c r="P53" s="73" t="str">
        <f>IF(AND('Mapa final'!$Y$52="Muy Baja",'Mapa final'!$AA$52="Menor"),CONCATENATE("R8C",'Mapa final'!$O$52),"")</f>
        <v/>
      </c>
      <c r="Q53" s="74" t="str">
        <f>IF(AND('Mapa final'!$Y$53="Muy Baja",'Mapa final'!$AA$53="Menor"),CONCATENATE("R8C",'Mapa final'!$O$53),"")</f>
        <v/>
      </c>
      <c r="R53" s="74" t="str">
        <f>IF(AND('Mapa final'!$Y$54="Muy Baja",'Mapa final'!$AA$54="Menor"),CONCATENATE("R8C",'Mapa final'!$O$54),"")</f>
        <v/>
      </c>
      <c r="S53" s="74" t="str">
        <f>IF(AND('Mapa final'!$Y$55="Muy Baja",'Mapa final'!$AA$55="Menor"),CONCATENATE("R8C",'Mapa final'!$O$55),"")</f>
        <v/>
      </c>
      <c r="T53" s="74" t="str">
        <f>IF(AND('Mapa final'!$Y$56="Muy Baja",'Mapa final'!$AA$56="Menor"),CONCATENATE("R8C",'Mapa final'!$O$56),"")</f>
        <v/>
      </c>
      <c r="U53" s="75" t="str">
        <f>IF(AND('Mapa final'!$Y$57="Muy Baja",'Mapa final'!$AA$57="Menor"),CONCATENATE("R8C",'Mapa final'!$O$57),"")</f>
        <v/>
      </c>
      <c r="V53" s="64" t="str">
        <f>IF(AND('Mapa final'!$Y$52="Muy Baja",'Mapa final'!$AA$52="Moderado"),CONCATENATE("R8C",'Mapa final'!$O$52),"")</f>
        <v/>
      </c>
      <c r="W53" s="65" t="str">
        <f>IF(AND('Mapa final'!$Y$53="Muy Baja",'Mapa final'!$AA$53="Moderado"),CONCATENATE("R8C",'Mapa final'!$O$53),"")</f>
        <v/>
      </c>
      <c r="X53" s="65" t="str">
        <f>IF(AND('Mapa final'!$Y$54="Muy Baja",'Mapa final'!$AA$54="Moderado"),CONCATENATE("R8C",'Mapa final'!$O$54),"")</f>
        <v/>
      </c>
      <c r="Y53" s="65" t="str">
        <f>IF(AND('Mapa final'!$Y$55="Muy Baja",'Mapa final'!$AA$55="Moderado"),CONCATENATE("R8C",'Mapa final'!$O$55),"")</f>
        <v/>
      </c>
      <c r="Z53" s="65" t="str">
        <f>IF(AND('Mapa final'!$Y$56="Muy Baja",'Mapa final'!$AA$56="Moderado"),CONCATENATE("R8C",'Mapa final'!$O$56),"")</f>
        <v/>
      </c>
      <c r="AA53" s="66" t="str">
        <f>IF(AND('Mapa final'!$Y$57="Muy Baja",'Mapa final'!$AA$57="Moderado"),CONCATENATE("R8C",'Mapa final'!$O$57),"")</f>
        <v/>
      </c>
      <c r="AB53" s="49" t="str">
        <f>IF(AND('Mapa final'!$Y$52="Muy Baja",'Mapa final'!$AA$52="Mayor"),CONCATENATE("R8C",'Mapa final'!$O$52),"")</f>
        <v/>
      </c>
      <c r="AC53" s="50" t="str">
        <f>IF(AND('Mapa final'!$Y$53="Muy Baja",'Mapa final'!$AA$53="Mayor"),CONCATENATE("R8C",'Mapa final'!$O$53),"")</f>
        <v/>
      </c>
      <c r="AD53" s="50" t="str">
        <f>IF(AND('Mapa final'!$Y$54="Muy Baja",'Mapa final'!$AA$54="Mayor"),CONCATENATE("R8C",'Mapa final'!$O$54),"")</f>
        <v/>
      </c>
      <c r="AE53" s="50" t="str">
        <f>IF(AND('Mapa final'!$Y$55="Muy Baja",'Mapa final'!$AA$55="Mayor"),CONCATENATE("R8C",'Mapa final'!$O$55),"")</f>
        <v/>
      </c>
      <c r="AF53" s="50" t="str">
        <f>IF(AND('Mapa final'!$Y$56="Muy Baja",'Mapa final'!$AA$56="Mayor"),CONCATENATE("R8C",'Mapa final'!$O$56),"")</f>
        <v/>
      </c>
      <c r="AG53" s="51" t="str">
        <f>IF(AND('Mapa final'!$Y$57="Muy Baja",'Mapa final'!$AA$57="Mayor"),CONCATENATE("R8C",'Mapa final'!$O$57),"")</f>
        <v/>
      </c>
      <c r="AH53" s="52" t="str">
        <f>IF(AND('Mapa final'!$Y$52="Muy Baja",'Mapa final'!$AA$52="Catastrófico"),CONCATENATE("R8C",'Mapa final'!$O$52),"")</f>
        <v/>
      </c>
      <c r="AI53" s="53" t="str">
        <f>IF(AND('Mapa final'!$Y$53="Muy Baja",'Mapa final'!$AA$53="Catastrófico"),CONCATENATE("R8C",'Mapa final'!$O$53),"")</f>
        <v/>
      </c>
      <c r="AJ53" s="53" t="str">
        <f>IF(AND('Mapa final'!$Y$54="Muy Baja",'Mapa final'!$AA$54="Catastrófico"),CONCATENATE("R8C",'Mapa final'!$O$54),"")</f>
        <v/>
      </c>
      <c r="AK53" s="53" t="str">
        <f>IF(AND('Mapa final'!$Y$55="Muy Baja",'Mapa final'!$AA$55="Catastrófico"),CONCATENATE("R8C",'Mapa final'!$O$55),"")</f>
        <v/>
      </c>
      <c r="AL53" s="53" t="str">
        <f>IF(AND('Mapa final'!$Y$56="Muy Baja",'Mapa final'!$AA$56="Catastrófico"),CONCATENATE("R8C",'Mapa final'!$O$56),"")</f>
        <v/>
      </c>
      <c r="AM53" s="54" t="str">
        <f>IF(AND('Mapa final'!$Y$57="Muy Baja",'Mapa final'!$AA$57="Catastrófico"),CONCATENATE("R8C",'Mapa final'!$O$57),"")</f>
        <v/>
      </c>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3">
      <c r="A54" s="80"/>
      <c r="B54" s="271"/>
      <c r="C54" s="271"/>
      <c r="D54" s="272"/>
      <c r="E54" s="370"/>
      <c r="F54" s="369"/>
      <c r="G54" s="369"/>
      <c r="H54" s="369"/>
      <c r="I54" s="385"/>
      <c r="J54" s="73" t="str">
        <f>IF(AND('Mapa final'!$Y$58="Muy Baja",'Mapa final'!$AA$58="Leve"),CONCATENATE("R9C",'Mapa final'!$O$58),"")</f>
        <v/>
      </c>
      <c r="K54" s="74" t="str">
        <f>IF(AND('Mapa final'!$Y$59="Muy Baja",'Mapa final'!$AA$59="Leve"),CONCATENATE("R9C",'Mapa final'!$O$59),"")</f>
        <v/>
      </c>
      <c r="L54" s="74" t="str">
        <f>IF(AND('Mapa final'!$Y$60="Muy Baja",'Mapa final'!$AA$60="Leve"),CONCATENATE("R9C",'Mapa final'!$O$60),"")</f>
        <v/>
      </c>
      <c r="M54" s="74" t="str">
        <f>IF(AND('Mapa final'!$Y$61="Muy Baja",'Mapa final'!$AA$61="Leve"),CONCATENATE("R9C",'Mapa final'!$O$61),"")</f>
        <v/>
      </c>
      <c r="N54" s="74" t="str">
        <f>IF(AND('Mapa final'!$Y$62="Muy Baja",'Mapa final'!$AA$62="Leve"),CONCATENATE("R9C",'Mapa final'!$O$62),"")</f>
        <v/>
      </c>
      <c r="O54" s="75" t="str">
        <f>IF(AND('Mapa final'!$Y$63="Muy Baja",'Mapa final'!$AA$63="Leve"),CONCATENATE("R9C",'Mapa final'!$O$63),"")</f>
        <v/>
      </c>
      <c r="P54" s="73" t="str">
        <f>IF(AND('Mapa final'!$Y$58="Muy Baja",'Mapa final'!$AA$58="Menor"),CONCATENATE("R9C",'Mapa final'!$O$58),"")</f>
        <v/>
      </c>
      <c r="Q54" s="74" t="str">
        <f>IF(AND('Mapa final'!$Y$59="Muy Baja",'Mapa final'!$AA$59="Menor"),CONCATENATE("R9C",'Mapa final'!$O$59),"")</f>
        <v/>
      </c>
      <c r="R54" s="74" t="str">
        <f>IF(AND('Mapa final'!$Y$60="Muy Baja",'Mapa final'!$AA$60="Menor"),CONCATENATE("R9C",'Mapa final'!$O$60),"")</f>
        <v/>
      </c>
      <c r="S54" s="74" t="str">
        <f>IF(AND('Mapa final'!$Y$61="Muy Baja",'Mapa final'!$AA$61="Menor"),CONCATENATE("R9C",'Mapa final'!$O$61),"")</f>
        <v/>
      </c>
      <c r="T54" s="74" t="str">
        <f>IF(AND('Mapa final'!$Y$62="Muy Baja",'Mapa final'!$AA$62="Menor"),CONCATENATE("R9C",'Mapa final'!$O$62),"")</f>
        <v/>
      </c>
      <c r="U54" s="75" t="str">
        <f>IF(AND('Mapa final'!$Y$63="Muy Baja",'Mapa final'!$AA$63="Menor"),CONCATENATE("R9C",'Mapa final'!$O$63),"")</f>
        <v/>
      </c>
      <c r="V54" s="64" t="str">
        <f>IF(AND('Mapa final'!$Y$58="Muy Baja",'Mapa final'!$AA$58="Moderado"),CONCATENATE("R9C",'Mapa final'!$O$58),"")</f>
        <v/>
      </c>
      <c r="W54" s="65" t="str">
        <f>IF(AND('Mapa final'!$Y$59="Muy Baja",'Mapa final'!$AA$59="Moderado"),CONCATENATE("R9C",'Mapa final'!$O$59),"")</f>
        <v/>
      </c>
      <c r="X54" s="65" t="str">
        <f>IF(AND('Mapa final'!$Y$60="Muy Baja",'Mapa final'!$AA$60="Moderado"),CONCATENATE("R9C",'Mapa final'!$O$60),"")</f>
        <v/>
      </c>
      <c r="Y54" s="65" t="str">
        <f>IF(AND('Mapa final'!$Y$61="Muy Baja",'Mapa final'!$AA$61="Moderado"),CONCATENATE("R9C",'Mapa final'!$O$61),"")</f>
        <v/>
      </c>
      <c r="Z54" s="65" t="str">
        <f>IF(AND('Mapa final'!$Y$62="Muy Baja",'Mapa final'!$AA$62="Moderado"),CONCATENATE("R9C",'Mapa final'!$O$62),"")</f>
        <v/>
      </c>
      <c r="AA54" s="66" t="str">
        <f>IF(AND('Mapa final'!$Y$63="Muy Baja",'Mapa final'!$AA$63="Moderado"),CONCATENATE("R9C",'Mapa final'!$O$63),"")</f>
        <v/>
      </c>
      <c r="AB54" s="49" t="str">
        <f>IF(AND('Mapa final'!$Y$58="Muy Baja",'Mapa final'!$AA$58="Mayor"),CONCATENATE("R9C",'Mapa final'!$O$58),"")</f>
        <v/>
      </c>
      <c r="AC54" s="50" t="str">
        <f>IF(AND('Mapa final'!$Y$59="Muy Baja",'Mapa final'!$AA$59="Mayor"),CONCATENATE("R9C",'Mapa final'!$O$59),"")</f>
        <v/>
      </c>
      <c r="AD54" s="50" t="str">
        <f>IF(AND('Mapa final'!$Y$60="Muy Baja",'Mapa final'!$AA$60="Mayor"),CONCATENATE("R9C",'Mapa final'!$O$60),"")</f>
        <v/>
      </c>
      <c r="AE54" s="50" t="str">
        <f>IF(AND('Mapa final'!$Y$61="Muy Baja",'Mapa final'!$AA$61="Mayor"),CONCATENATE("R9C",'Mapa final'!$O$61),"")</f>
        <v/>
      </c>
      <c r="AF54" s="50" t="str">
        <f>IF(AND('Mapa final'!$Y$62="Muy Baja",'Mapa final'!$AA$62="Mayor"),CONCATENATE("R9C",'Mapa final'!$O$62),"")</f>
        <v/>
      </c>
      <c r="AG54" s="51" t="str">
        <f>IF(AND('Mapa final'!$Y$63="Muy Baja",'Mapa final'!$AA$63="Mayor"),CONCATENATE("R9C",'Mapa final'!$O$63),"")</f>
        <v/>
      </c>
      <c r="AH54" s="52" t="str">
        <f>IF(AND('Mapa final'!$Y$58="Muy Baja",'Mapa final'!$AA$58="Catastrófico"),CONCATENATE("R9C",'Mapa final'!$O$58),"")</f>
        <v/>
      </c>
      <c r="AI54" s="53" t="str">
        <f>IF(AND('Mapa final'!$Y$59="Muy Baja",'Mapa final'!$AA$59="Catastrófico"),CONCATENATE("R9C",'Mapa final'!$O$59),"")</f>
        <v/>
      </c>
      <c r="AJ54" s="53" t="str">
        <f>IF(AND('Mapa final'!$Y$60="Muy Baja",'Mapa final'!$AA$60="Catastrófico"),CONCATENATE("R9C",'Mapa final'!$O$60),"")</f>
        <v/>
      </c>
      <c r="AK54" s="53" t="str">
        <f>IF(AND('Mapa final'!$Y$61="Muy Baja",'Mapa final'!$AA$61="Catastrófico"),CONCATENATE("R9C",'Mapa final'!$O$61),"")</f>
        <v/>
      </c>
      <c r="AL54" s="53" t="str">
        <f>IF(AND('Mapa final'!$Y$62="Muy Baja",'Mapa final'!$AA$62="Catastrófico"),CONCATENATE("R9C",'Mapa final'!$O$62),"")</f>
        <v/>
      </c>
      <c r="AM54" s="54" t="str">
        <f>IF(AND('Mapa final'!$Y$63="Muy Baja",'Mapa final'!$AA$63="Catastrófico"),CONCATENATE("R9C",'Mapa final'!$O$63),"")</f>
        <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ht="15.75" customHeight="1" thickBot="1" x14ac:dyDescent="0.35">
      <c r="A55" s="80"/>
      <c r="B55" s="271"/>
      <c r="C55" s="271"/>
      <c r="D55" s="272"/>
      <c r="E55" s="371"/>
      <c r="F55" s="372"/>
      <c r="G55" s="372"/>
      <c r="H55" s="372"/>
      <c r="I55" s="386"/>
      <c r="J55" s="76" t="str">
        <f>IF(AND('Mapa final'!$Y$64="Muy Baja",'Mapa final'!$AA$64="Leve"),CONCATENATE("R10C",'Mapa final'!$O$64),"")</f>
        <v/>
      </c>
      <c r="K55" s="77" t="str">
        <f>IF(AND('Mapa final'!$Y$65="Muy Baja",'Mapa final'!$AA$65="Leve"),CONCATENATE("R10C",'Mapa final'!$O$65),"")</f>
        <v/>
      </c>
      <c r="L55" s="77" t="str">
        <f>IF(AND('Mapa final'!$Y$66="Muy Baja",'Mapa final'!$AA$66="Leve"),CONCATENATE("R10C",'Mapa final'!$O$66),"")</f>
        <v/>
      </c>
      <c r="M55" s="77" t="str">
        <f>IF(AND('Mapa final'!$Y$67="Muy Baja",'Mapa final'!$AA$67="Leve"),CONCATENATE("R10C",'Mapa final'!$O$67),"")</f>
        <v/>
      </c>
      <c r="N55" s="77" t="str">
        <f>IF(AND('Mapa final'!$Y$68="Muy Baja",'Mapa final'!$AA$68="Leve"),CONCATENATE("R10C",'Mapa final'!$O$68),"")</f>
        <v/>
      </c>
      <c r="O55" s="78" t="str">
        <f>IF(AND('Mapa final'!$Y$69="Muy Baja",'Mapa final'!$AA$69="Leve"),CONCATENATE("R10C",'Mapa final'!$O$69),"")</f>
        <v/>
      </c>
      <c r="P55" s="76" t="str">
        <f>IF(AND('Mapa final'!$Y$64="Muy Baja",'Mapa final'!$AA$64="Menor"),CONCATENATE("R10C",'Mapa final'!$O$64),"")</f>
        <v/>
      </c>
      <c r="Q55" s="77" t="str">
        <f>IF(AND('Mapa final'!$Y$65="Muy Baja",'Mapa final'!$AA$65="Menor"),CONCATENATE("R10C",'Mapa final'!$O$65),"")</f>
        <v/>
      </c>
      <c r="R55" s="77" t="str">
        <f>IF(AND('Mapa final'!$Y$66="Muy Baja",'Mapa final'!$AA$66="Menor"),CONCATENATE("R10C",'Mapa final'!$O$66),"")</f>
        <v/>
      </c>
      <c r="S55" s="77" t="str">
        <f>IF(AND('Mapa final'!$Y$67="Muy Baja",'Mapa final'!$AA$67="Menor"),CONCATENATE("R10C",'Mapa final'!$O$67),"")</f>
        <v/>
      </c>
      <c r="T55" s="77" t="str">
        <f>IF(AND('Mapa final'!$Y$68="Muy Baja",'Mapa final'!$AA$68="Menor"),CONCATENATE("R10C",'Mapa final'!$O$68),"")</f>
        <v/>
      </c>
      <c r="U55" s="78" t="str">
        <f>IF(AND('Mapa final'!$Y$69="Muy Baja",'Mapa final'!$AA$69="Menor"),CONCATENATE("R10C",'Mapa final'!$O$69),"")</f>
        <v/>
      </c>
      <c r="V55" s="67" t="str">
        <f>IF(AND('Mapa final'!$Y$64="Muy Baja",'Mapa final'!$AA$64="Moderado"),CONCATENATE("R10C",'Mapa final'!$O$64),"")</f>
        <v/>
      </c>
      <c r="W55" s="68" t="str">
        <f>IF(AND('Mapa final'!$Y$65="Muy Baja",'Mapa final'!$AA$65="Moderado"),CONCATENATE("R10C",'Mapa final'!$O$65),"")</f>
        <v/>
      </c>
      <c r="X55" s="68" t="str">
        <f>IF(AND('Mapa final'!$Y$66="Muy Baja",'Mapa final'!$AA$66="Moderado"),CONCATENATE("R10C",'Mapa final'!$O$66),"")</f>
        <v/>
      </c>
      <c r="Y55" s="68" t="str">
        <f>IF(AND('Mapa final'!$Y$67="Muy Baja",'Mapa final'!$AA$67="Moderado"),CONCATENATE("R10C",'Mapa final'!$O$67),"")</f>
        <v/>
      </c>
      <c r="Z55" s="68" t="str">
        <f>IF(AND('Mapa final'!$Y$68="Muy Baja",'Mapa final'!$AA$68="Moderado"),CONCATENATE("R10C",'Mapa final'!$O$68),"")</f>
        <v/>
      </c>
      <c r="AA55" s="69" t="str">
        <f>IF(AND('Mapa final'!$Y$69="Muy Baja",'Mapa final'!$AA$69="Moderado"),CONCATENATE("R10C",'Mapa final'!$O$69),"")</f>
        <v/>
      </c>
      <c r="AB55" s="55" t="str">
        <f>IF(AND('Mapa final'!$Y$64="Muy Baja",'Mapa final'!$AA$64="Mayor"),CONCATENATE("R10C",'Mapa final'!$O$64),"")</f>
        <v/>
      </c>
      <c r="AC55" s="56" t="str">
        <f>IF(AND('Mapa final'!$Y$65="Muy Baja",'Mapa final'!$AA$65="Mayor"),CONCATENATE("R10C",'Mapa final'!$O$65),"")</f>
        <v/>
      </c>
      <c r="AD55" s="56" t="str">
        <f>IF(AND('Mapa final'!$Y$66="Muy Baja",'Mapa final'!$AA$66="Mayor"),CONCATENATE("R10C",'Mapa final'!$O$66),"")</f>
        <v/>
      </c>
      <c r="AE55" s="56" t="str">
        <f>IF(AND('Mapa final'!$Y$67="Muy Baja",'Mapa final'!$AA$67="Mayor"),CONCATENATE("R10C",'Mapa final'!$O$67),"")</f>
        <v/>
      </c>
      <c r="AF55" s="56" t="str">
        <f>IF(AND('Mapa final'!$Y$68="Muy Baja",'Mapa final'!$AA$68="Mayor"),CONCATENATE("R10C",'Mapa final'!$O$68),"")</f>
        <v/>
      </c>
      <c r="AG55" s="57" t="str">
        <f>IF(AND('Mapa final'!$Y$69="Muy Baja",'Mapa final'!$AA$69="Mayor"),CONCATENATE("R10C",'Mapa final'!$O$69),"")</f>
        <v/>
      </c>
      <c r="AH55" s="58" t="str">
        <f>IF(AND('Mapa final'!$Y$64="Muy Baja",'Mapa final'!$AA$64="Catastrófico"),CONCATENATE("R10C",'Mapa final'!$O$64),"")</f>
        <v/>
      </c>
      <c r="AI55" s="59" t="str">
        <f>IF(AND('Mapa final'!$Y$65="Muy Baja",'Mapa final'!$AA$65="Catastrófico"),CONCATENATE("R10C",'Mapa final'!$O$65),"")</f>
        <v/>
      </c>
      <c r="AJ55" s="59" t="str">
        <f>IF(AND('Mapa final'!$Y$66="Muy Baja",'Mapa final'!$AA$66="Catastrófico"),CONCATENATE("R10C",'Mapa final'!$O$66),"")</f>
        <v/>
      </c>
      <c r="AK55" s="59" t="str">
        <f>IF(AND('Mapa final'!$Y$67="Muy Baja",'Mapa final'!$AA$67="Catastrófico"),CONCATENATE("R10C",'Mapa final'!$O$67),"")</f>
        <v/>
      </c>
      <c r="AL55" s="59" t="str">
        <f>IF(AND('Mapa final'!$Y$68="Muy Baja",'Mapa final'!$AA$68="Catastrófico"),CONCATENATE("R10C",'Mapa final'!$O$68),"")</f>
        <v/>
      </c>
      <c r="AM55" s="60" t="str">
        <f>IF(AND('Mapa final'!$Y$69="Muy Baja",'Mapa final'!$AA$69="Catastrófico"),CONCATENATE("R10C",'Mapa final'!$O$69),"")</f>
        <v/>
      </c>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3">
      <c r="A56" s="80"/>
      <c r="B56" s="80"/>
      <c r="C56" s="80"/>
      <c r="D56" s="80"/>
      <c r="E56" s="80"/>
      <c r="F56" s="80"/>
      <c r="G56" s="80"/>
      <c r="H56" s="80"/>
      <c r="I56" s="80"/>
      <c r="J56" s="366" t="s">
        <v>111</v>
      </c>
      <c r="K56" s="367"/>
      <c r="L56" s="367"/>
      <c r="M56" s="367"/>
      <c r="N56" s="367"/>
      <c r="O56" s="384"/>
      <c r="P56" s="366" t="s">
        <v>110</v>
      </c>
      <c r="Q56" s="367"/>
      <c r="R56" s="367"/>
      <c r="S56" s="367"/>
      <c r="T56" s="367"/>
      <c r="U56" s="384"/>
      <c r="V56" s="366" t="s">
        <v>109</v>
      </c>
      <c r="W56" s="367"/>
      <c r="X56" s="367"/>
      <c r="Y56" s="367"/>
      <c r="Z56" s="367"/>
      <c r="AA56" s="384"/>
      <c r="AB56" s="366" t="s">
        <v>108</v>
      </c>
      <c r="AC56" s="405"/>
      <c r="AD56" s="367"/>
      <c r="AE56" s="367"/>
      <c r="AF56" s="367"/>
      <c r="AG56" s="384"/>
      <c r="AH56" s="366" t="s">
        <v>107</v>
      </c>
      <c r="AI56" s="367"/>
      <c r="AJ56" s="367"/>
      <c r="AK56" s="367"/>
      <c r="AL56" s="367"/>
      <c r="AM56" s="384"/>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3">
      <c r="A57" s="80"/>
      <c r="B57" s="80"/>
      <c r="C57" s="80"/>
      <c r="D57" s="80"/>
      <c r="E57" s="80"/>
      <c r="F57" s="80"/>
      <c r="G57" s="80"/>
      <c r="H57" s="80"/>
      <c r="I57" s="80"/>
      <c r="J57" s="370"/>
      <c r="K57" s="369"/>
      <c r="L57" s="369"/>
      <c r="M57" s="369"/>
      <c r="N57" s="369"/>
      <c r="O57" s="385"/>
      <c r="P57" s="370"/>
      <c r="Q57" s="369"/>
      <c r="R57" s="369"/>
      <c r="S57" s="369"/>
      <c r="T57" s="369"/>
      <c r="U57" s="385"/>
      <c r="V57" s="370"/>
      <c r="W57" s="369"/>
      <c r="X57" s="369"/>
      <c r="Y57" s="369"/>
      <c r="Z57" s="369"/>
      <c r="AA57" s="385"/>
      <c r="AB57" s="370"/>
      <c r="AC57" s="369"/>
      <c r="AD57" s="369"/>
      <c r="AE57" s="369"/>
      <c r="AF57" s="369"/>
      <c r="AG57" s="385"/>
      <c r="AH57" s="370"/>
      <c r="AI57" s="369"/>
      <c r="AJ57" s="369"/>
      <c r="AK57" s="369"/>
      <c r="AL57" s="369"/>
      <c r="AM57" s="385"/>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3">
      <c r="A58" s="80"/>
      <c r="B58" s="80"/>
      <c r="C58" s="80"/>
      <c r="D58" s="80"/>
      <c r="E58" s="80"/>
      <c r="F58" s="80"/>
      <c r="G58" s="80"/>
      <c r="H58" s="80"/>
      <c r="I58" s="80"/>
      <c r="J58" s="370"/>
      <c r="K58" s="369"/>
      <c r="L58" s="369"/>
      <c r="M58" s="369"/>
      <c r="N58" s="369"/>
      <c r="O58" s="385"/>
      <c r="P58" s="370"/>
      <c r="Q58" s="369"/>
      <c r="R58" s="369"/>
      <c r="S58" s="369"/>
      <c r="T58" s="369"/>
      <c r="U58" s="385"/>
      <c r="V58" s="370"/>
      <c r="W58" s="369"/>
      <c r="X58" s="369"/>
      <c r="Y58" s="369"/>
      <c r="Z58" s="369"/>
      <c r="AA58" s="385"/>
      <c r="AB58" s="370"/>
      <c r="AC58" s="369"/>
      <c r="AD58" s="369"/>
      <c r="AE58" s="369"/>
      <c r="AF58" s="369"/>
      <c r="AG58" s="385"/>
      <c r="AH58" s="370"/>
      <c r="AI58" s="369"/>
      <c r="AJ58" s="369"/>
      <c r="AK58" s="369"/>
      <c r="AL58" s="369"/>
      <c r="AM58" s="385"/>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3">
      <c r="A59" s="80"/>
      <c r="B59" s="80"/>
      <c r="C59" s="80"/>
      <c r="D59" s="80"/>
      <c r="E59" s="80"/>
      <c r="F59" s="80"/>
      <c r="G59" s="80"/>
      <c r="H59" s="80"/>
      <c r="I59" s="80"/>
      <c r="J59" s="370"/>
      <c r="K59" s="369"/>
      <c r="L59" s="369"/>
      <c r="M59" s="369"/>
      <c r="N59" s="369"/>
      <c r="O59" s="385"/>
      <c r="P59" s="370"/>
      <c r="Q59" s="369"/>
      <c r="R59" s="369"/>
      <c r="S59" s="369"/>
      <c r="T59" s="369"/>
      <c r="U59" s="385"/>
      <c r="V59" s="370"/>
      <c r="W59" s="369"/>
      <c r="X59" s="369"/>
      <c r="Y59" s="369"/>
      <c r="Z59" s="369"/>
      <c r="AA59" s="385"/>
      <c r="AB59" s="370"/>
      <c r="AC59" s="369"/>
      <c r="AD59" s="369"/>
      <c r="AE59" s="369"/>
      <c r="AF59" s="369"/>
      <c r="AG59" s="385"/>
      <c r="AH59" s="370"/>
      <c r="AI59" s="369"/>
      <c r="AJ59" s="369"/>
      <c r="AK59" s="369"/>
      <c r="AL59" s="369"/>
      <c r="AM59" s="385"/>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3">
      <c r="A60" s="80"/>
      <c r="B60" s="80"/>
      <c r="C60" s="80"/>
      <c r="D60" s="80"/>
      <c r="E60" s="80"/>
      <c r="F60" s="80"/>
      <c r="G60" s="80"/>
      <c r="H60" s="80"/>
      <c r="I60" s="80"/>
      <c r="J60" s="370"/>
      <c r="K60" s="369"/>
      <c r="L60" s="369"/>
      <c r="M60" s="369"/>
      <c r="N60" s="369"/>
      <c r="O60" s="385"/>
      <c r="P60" s="370"/>
      <c r="Q60" s="369"/>
      <c r="R60" s="369"/>
      <c r="S60" s="369"/>
      <c r="T60" s="369"/>
      <c r="U60" s="385"/>
      <c r="V60" s="370"/>
      <c r="W60" s="369"/>
      <c r="X60" s="369"/>
      <c r="Y60" s="369"/>
      <c r="Z60" s="369"/>
      <c r="AA60" s="385"/>
      <c r="AB60" s="370"/>
      <c r="AC60" s="369"/>
      <c r="AD60" s="369"/>
      <c r="AE60" s="369"/>
      <c r="AF60" s="369"/>
      <c r="AG60" s="385"/>
      <c r="AH60" s="370"/>
      <c r="AI60" s="369"/>
      <c r="AJ60" s="369"/>
      <c r="AK60" s="369"/>
      <c r="AL60" s="369"/>
      <c r="AM60" s="385"/>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ht="15" thickBot="1" x14ac:dyDescent="0.35">
      <c r="A61" s="80"/>
      <c r="B61" s="80"/>
      <c r="C61" s="80"/>
      <c r="D61" s="80"/>
      <c r="E61" s="80"/>
      <c r="F61" s="80"/>
      <c r="G61" s="80"/>
      <c r="H61" s="80"/>
      <c r="I61" s="80"/>
      <c r="J61" s="371"/>
      <c r="K61" s="372"/>
      <c r="L61" s="372"/>
      <c r="M61" s="372"/>
      <c r="N61" s="372"/>
      <c r="O61" s="386"/>
      <c r="P61" s="371"/>
      <c r="Q61" s="372"/>
      <c r="R61" s="372"/>
      <c r="S61" s="372"/>
      <c r="T61" s="372"/>
      <c r="U61" s="386"/>
      <c r="V61" s="371"/>
      <c r="W61" s="372"/>
      <c r="X61" s="372"/>
      <c r="Y61" s="372"/>
      <c r="Z61" s="372"/>
      <c r="AA61" s="386"/>
      <c r="AB61" s="371"/>
      <c r="AC61" s="372"/>
      <c r="AD61" s="372"/>
      <c r="AE61" s="372"/>
      <c r="AF61" s="372"/>
      <c r="AG61" s="386"/>
      <c r="AH61" s="371"/>
      <c r="AI61" s="372"/>
      <c r="AJ61" s="372"/>
      <c r="AK61" s="372"/>
      <c r="AL61" s="372"/>
      <c r="AM61" s="386"/>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3">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0" ht="15" customHeight="1" x14ac:dyDescent="0.3">
      <c r="A63" s="80"/>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0"/>
      <c r="AV63" s="80"/>
      <c r="AW63" s="80"/>
      <c r="AX63" s="80"/>
      <c r="AY63" s="80"/>
      <c r="AZ63" s="80"/>
      <c r="BA63" s="80"/>
      <c r="BB63" s="80"/>
      <c r="BC63" s="80"/>
      <c r="BD63" s="80"/>
      <c r="BE63" s="80"/>
      <c r="BF63" s="80"/>
      <c r="BG63" s="80"/>
      <c r="BH63" s="80"/>
    </row>
    <row r="64" spans="1:80" ht="15" customHeight="1" x14ac:dyDescent="0.3">
      <c r="A64" s="80"/>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0"/>
      <c r="AV64" s="80"/>
      <c r="AW64" s="80"/>
      <c r="AX64" s="80"/>
      <c r="AY64" s="80"/>
      <c r="AZ64" s="80"/>
      <c r="BA64" s="80"/>
      <c r="BB64" s="80"/>
      <c r="BC64" s="80"/>
      <c r="BD64" s="80"/>
      <c r="BE64" s="80"/>
      <c r="BF64" s="80"/>
      <c r="BG64" s="80"/>
      <c r="BH64" s="80"/>
    </row>
    <row r="65" spans="1:60" x14ac:dyDescent="0.3">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3">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3">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3">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3">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3">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3">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3">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3">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3">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3">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3">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3">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3">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x14ac:dyDescent="0.3">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x14ac:dyDescent="0.3">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x14ac:dyDescent="0.3">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x14ac:dyDescent="0.3">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x14ac:dyDescent="0.3">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x14ac:dyDescent="0.3">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x14ac:dyDescent="0.3">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x14ac:dyDescent="0.3">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x14ac:dyDescent="0.3">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x14ac:dyDescent="0.3">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x14ac:dyDescent="0.3">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x14ac:dyDescent="0.3">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x14ac:dyDescent="0.3">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x14ac:dyDescent="0.3">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x14ac:dyDescent="0.3">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x14ac:dyDescent="0.3">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x14ac:dyDescent="0.3">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x14ac:dyDescent="0.3">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x14ac:dyDescent="0.3">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x14ac:dyDescent="0.3">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x14ac:dyDescent="0.3">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x14ac:dyDescent="0.3">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x14ac:dyDescent="0.3">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x14ac:dyDescent="0.3">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x14ac:dyDescent="0.3">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x14ac:dyDescent="0.3">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x14ac:dyDescent="0.3">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x14ac:dyDescent="0.3">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x14ac:dyDescent="0.3">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x14ac:dyDescent="0.3">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x14ac:dyDescent="0.3">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x14ac:dyDescent="0.3">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x14ac:dyDescent="0.3">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x14ac:dyDescent="0.3">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x14ac:dyDescent="0.3">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x14ac:dyDescent="0.3">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x14ac:dyDescent="0.3">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x14ac:dyDescent="0.3">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x14ac:dyDescent="0.3">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x14ac:dyDescent="0.3">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x14ac:dyDescent="0.3">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x14ac:dyDescent="0.3">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x14ac:dyDescent="0.3">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x14ac:dyDescent="0.3">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x14ac:dyDescent="0.3">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x14ac:dyDescent="0.3">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row>
    <row r="125" spans="1:60" x14ac:dyDescent="0.3">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row>
    <row r="126" spans="1:60" x14ac:dyDescent="0.3">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1:60" x14ac:dyDescent="0.3">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1:60" x14ac:dyDescent="0.3">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1:60" x14ac:dyDescent="0.3">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1:60" x14ac:dyDescent="0.3">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1:60" x14ac:dyDescent="0.3">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x14ac:dyDescent="0.3">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1:60" x14ac:dyDescent="0.3">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row>
    <row r="134" spans="1:60" x14ac:dyDescent="0.3">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row>
    <row r="135" spans="1:60" x14ac:dyDescent="0.3">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1:60" x14ac:dyDescent="0.3">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1:60" x14ac:dyDescent="0.3">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1:60" x14ac:dyDescent="0.3">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1:60" x14ac:dyDescent="0.3">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x14ac:dyDescent="0.3">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1:60" x14ac:dyDescent="0.3">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row>
    <row r="142" spans="1:60" x14ac:dyDescent="0.3">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row>
    <row r="143" spans="1:60" x14ac:dyDescent="0.3">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1:60" x14ac:dyDescent="0.3">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1:60" x14ac:dyDescent="0.3">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1:60" x14ac:dyDescent="0.3">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x14ac:dyDescent="0.3">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1:60" x14ac:dyDescent="0.3">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row>
    <row r="149" spans="1:60" x14ac:dyDescent="0.3">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row>
    <row r="150" spans="1:60" x14ac:dyDescent="0.3">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1:60" x14ac:dyDescent="0.3">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1:60" x14ac:dyDescent="0.3">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1:60" x14ac:dyDescent="0.3">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x14ac:dyDescent="0.3">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1:60" x14ac:dyDescent="0.3">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row>
    <row r="156" spans="1:60" x14ac:dyDescent="0.3">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row>
    <row r="157" spans="1:60" x14ac:dyDescent="0.3">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row>
    <row r="158" spans="1:60" x14ac:dyDescent="0.3">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row>
    <row r="159" spans="1:60" x14ac:dyDescent="0.3">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row>
    <row r="160" spans="1:60" x14ac:dyDescent="0.3">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row>
    <row r="161" spans="1:60" x14ac:dyDescent="0.3">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row>
    <row r="162" spans="1:60" x14ac:dyDescent="0.3">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row>
    <row r="163" spans="1:60" x14ac:dyDescent="0.3">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row>
    <row r="164" spans="1:60" x14ac:dyDescent="0.3">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row>
    <row r="165" spans="1:60" x14ac:dyDescent="0.3">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row>
    <row r="166" spans="1:60" x14ac:dyDescent="0.3">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row>
    <row r="167" spans="1:60" x14ac:dyDescent="0.3">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row>
    <row r="168" spans="1:60" x14ac:dyDescent="0.3">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row>
    <row r="169" spans="1:60" x14ac:dyDescent="0.3">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row>
    <row r="170" spans="1:60" x14ac:dyDescent="0.3">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row>
    <row r="171" spans="1:60" x14ac:dyDescent="0.3">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row>
    <row r="172" spans="1:60" x14ac:dyDescent="0.3">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row>
    <row r="173" spans="1:60" x14ac:dyDescent="0.3">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row>
    <row r="174" spans="1:60" x14ac:dyDescent="0.3">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row>
    <row r="175" spans="1:60" x14ac:dyDescent="0.3">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row>
    <row r="176" spans="1:60" x14ac:dyDescent="0.3">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row>
    <row r="177" spans="1:60" x14ac:dyDescent="0.3">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row>
    <row r="178" spans="1:60" x14ac:dyDescent="0.3">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row>
    <row r="179" spans="1:60" x14ac:dyDescent="0.3">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row>
    <row r="180" spans="1:60" x14ac:dyDescent="0.3">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row>
    <row r="181" spans="1:60" x14ac:dyDescent="0.3">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row>
    <row r="182" spans="1:60" x14ac:dyDescent="0.3">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row>
    <row r="183" spans="1:60" x14ac:dyDescent="0.3">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row>
    <row r="184" spans="1:60" x14ac:dyDescent="0.3">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row>
    <row r="185" spans="1:60" x14ac:dyDescent="0.3">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row>
    <row r="186" spans="1:60" x14ac:dyDescent="0.3">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row>
    <row r="187" spans="1:60" x14ac:dyDescent="0.3">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row>
    <row r="188" spans="1:60" x14ac:dyDescent="0.3">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row>
    <row r="189" spans="1:60" x14ac:dyDescent="0.3">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row>
    <row r="190" spans="1:60" x14ac:dyDescent="0.3">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row>
    <row r="191" spans="1:60" x14ac:dyDescent="0.3">
      <c r="A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row>
    <row r="192" spans="1:60" x14ac:dyDescent="0.3">
      <c r="A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row>
    <row r="193" spans="1:60" x14ac:dyDescent="0.3">
      <c r="A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row>
    <row r="194" spans="1:60" x14ac:dyDescent="0.3">
      <c r="A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row>
    <row r="195" spans="1:60" x14ac:dyDescent="0.3">
      <c r="A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row>
    <row r="196" spans="1:60" x14ac:dyDescent="0.3">
      <c r="A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row>
    <row r="197" spans="1:60" x14ac:dyDescent="0.3">
      <c r="A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row>
    <row r="198" spans="1:60" x14ac:dyDescent="0.3">
      <c r="A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row>
    <row r="199" spans="1:60" x14ac:dyDescent="0.3">
      <c r="A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row>
    <row r="200" spans="1:60" x14ac:dyDescent="0.3">
      <c r="A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row>
    <row r="201" spans="1:60" x14ac:dyDescent="0.3">
      <c r="A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row>
    <row r="202" spans="1:60" x14ac:dyDescent="0.3">
      <c r="A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row>
    <row r="203" spans="1:60" x14ac:dyDescent="0.3">
      <c r="A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row>
    <row r="204" spans="1:60" x14ac:dyDescent="0.3">
      <c r="A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row>
    <row r="205" spans="1:60" x14ac:dyDescent="0.3">
      <c r="A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row>
    <row r="206" spans="1:60" x14ac:dyDescent="0.3">
      <c r="A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row>
    <row r="207" spans="1:60" x14ac:dyDescent="0.3">
      <c r="A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row>
    <row r="208" spans="1:60" x14ac:dyDescent="0.3">
      <c r="A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row>
    <row r="209" spans="1:60" x14ac:dyDescent="0.3">
      <c r="A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row>
    <row r="210" spans="1:60" x14ac:dyDescent="0.3">
      <c r="A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row>
    <row r="211" spans="1:60" x14ac:dyDescent="0.3">
      <c r="A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row>
    <row r="212" spans="1:60" x14ac:dyDescent="0.3">
      <c r="A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row>
    <row r="213" spans="1:60" x14ac:dyDescent="0.3">
      <c r="A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row>
    <row r="214" spans="1:60" x14ac:dyDescent="0.3">
      <c r="A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row>
    <row r="215" spans="1:60" x14ac:dyDescent="0.3">
      <c r="A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row>
    <row r="216" spans="1:60" x14ac:dyDescent="0.3">
      <c r="A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x14ac:dyDescent="0.3">
      <c r="A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row>
    <row r="218" spans="1:60" x14ac:dyDescent="0.3">
      <c r="A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row>
    <row r="219" spans="1:60" x14ac:dyDescent="0.3">
      <c r="A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row>
    <row r="220" spans="1:60" x14ac:dyDescent="0.3">
      <c r="A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row>
    <row r="221" spans="1:60" x14ac:dyDescent="0.3">
      <c r="A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row>
    <row r="222" spans="1:60" x14ac:dyDescent="0.3">
      <c r="A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row>
    <row r="223" spans="1:60" x14ac:dyDescent="0.3">
      <c r="A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row>
    <row r="224" spans="1:60" x14ac:dyDescent="0.3">
      <c r="A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row>
    <row r="225" spans="1:60" x14ac:dyDescent="0.3">
      <c r="A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row>
    <row r="226" spans="1:60" x14ac:dyDescent="0.3">
      <c r="A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row>
    <row r="227" spans="1:60" x14ac:dyDescent="0.3">
      <c r="A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row>
    <row r="228" spans="1:60" x14ac:dyDescent="0.3">
      <c r="A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row>
    <row r="229" spans="1:60" x14ac:dyDescent="0.3">
      <c r="A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row>
    <row r="230" spans="1:60" x14ac:dyDescent="0.3">
      <c r="A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row>
    <row r="231" spans="1:60" x14ac:dyDescent="0.3">
      <c r="A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row>
    <row r="232" spans="1:60" x14ac:dyDescent="0.3">
      <c r="A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row>
    <row r="233" spans="1:60" x14ac:dyDescent="0.3">
      <c r="A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row>
    <row r="234" spans="1:60" x14ac:dyDescent="0.3">
      <c r="A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row>
    <row r="235" spans="1:60" x14ac:dyDescent="0.3">
      <c r="A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row>
    <row r="236" spans="1:60" x14ac:dyDescent="0.3">
      <c r="A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row>
    <row r="237" spans="1:60" x14ac:dyDescent="0.3">
      <c r="A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row>
    <row r="238" spans="1:60" x14ac:dyDescent="0.3">
      <c r="A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row>
    <row r="239" spans="1:60" x14ac:dyDescent="0.3">
      <c r="A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row>
    <row r="240" spans="1:60" x14ac:dyDescent="0.3">
      <c r="A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row>
    <row r="241" spans="1:60" x14ac:dyDescent="0.3">
      <c r="A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row>
    <row r="242" spans="1:60" x14ac:dyDescent="0.3">
      <c r="A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row>
    <row r="243" spans="1:60" x14ac:dyDescent="0.3">
      <c r="A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row>
    <row r="244" spans="1:60" x14ac:dyDescent="0.3">
      <c r="A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row>
    <row r="245" spans="1:60" x14ac:dyDescent="0.3">
      <c r="A245" s="80"/>
    </row>
    <row r="246" spans="1:60" x14ac:dyDescent="0.3">
      <c r="A246" s="80"/>
    </row>
    <row r="247" spans="1:60" x14ac:dyDescent="0.3">
      <c r="A247" s="80"/>
    </row>
    <row r="248" spans="1:60" x14ac:dyDescent="0.3">
      <c r="A248" s="80"/>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4.4" x14ac:dyDescent="0.3"/>
  <cols>
    <col min="2" max="2" width="24.109375" customWidth="1"/>
    <col min="3" max="3" width="70.109375" customWidth="1"/>
    <col min="4" max="4" width="29.88671875" customWidth="1"/>
  </cols>
  <sheetData>
    <row r="1" spans="1:37" ht="23.4" x14ac:dyDescent="0.3">
      <c r="A1" s="80"/>
      <c r="B1" s="406" t="s">
        <v>54</v>
      </c>
      <c r="C1" s="406"/>
      <c r="D1" s="406"/>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7" x14ac:dyDescent="0.3">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7" ht="25.2" x14ac:dyDescent="0.3">
      <c r="A3" s="80"/>
      <c r="B3" s="9"/>
      <c r="C3" s="10" t="s">
        <v>51</v>
      </c>
      <c r="D3" s="10" t="s">
        <v>4</v>
      </c>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7" ht="50.4" x14ac:dyDescent="0.3">
      <c r="A4" s="80"/>
      <c r="B4" s="11" t="s">
        <v>50</v>
      </c>
      <c r="C4" s="12" t="s">
        <v>101</v>
      </c>
      <c r="D4" s="13">
        <v>0.2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7" ht="50.4" x14ac:dyDescent="0.3">
      <c r="A5" s="80"/>
      <c r="B5" s="14" t="s">
        <v>52</v>
      </c>
      <c r="C5" s="15" t="s">
        <v>102</v>
      </c>
      <c r="D5" s="16">
        <v>0.4</v>
      </c>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7" ht="50.4" x14ac:dyDescent="0.3">
      <c r="A6" s="80"/>
      <c r="B6" s="17" t="s">
        <v>106</v>
      </c>
      <c r="C6" s="15" t="s">
        <v>103</v>
      </c>
      <c r="D6" s="16">
        <v>0.6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7" ht="75.599999999999994" x14ac:dyDescent="0.3">
      <c r="A7" s="80"/>
      <c r="B7" s="18" t="s">
        <v>6</v>
      </c>
      <c r="C7" s="15" t="s">
        <v>104</v>
      </c>
      <c r="D7" s="16">
        <v>0.8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7" ht="50.4" x14ac:dyDescent="0.3">
      <c r="A8" s="80"/>
      <c r="B8" s="19" t="s">
        <v>53</v>
      </c>
      <c r="C8" s="15" t="s">
        <v>105</v>
      </c>
      <c r="D8" s="16">
        <v>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7" x14ac:dyDescent="0.3">
      <c r="A9" s="80"/>
      <c r="B9" s="104"/>
      <c r="C9" s="104"/>
      <c r="D9" s="10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x14ac:dyDescent="0.3">
      <c r="A10" s="80"/>
      <c r="B10" s="105"/>
      <c r="C10" s="104"/>
      <c r="D10" s="10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3">
      <c r="A11" s="80"/>
      <c r="B11" s="104"/>
      <c r="C11" s="104"/>
      <c r="D11" s="104"/>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3">
      <c r="A12" s="80"/>
      <c r="B12" s="104"/>
      <c r="C12" s="104"/>
      <c r="D12" s="104"/>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7" x14ac:dyDescent="0.3">
      <c r="A13" s="80"/>
      <c r="B13" s="104"/>
      <c r="C13" s="104"/>
      <c r="D13" s="10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7" x14ac:dyDescent="0.3">
      <c r="A14" s="80"/>
      <c r="B14" s="104"/>
      <c r="C14" s="104"/>
      <c r="D14" s="10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37" x14ac:dyDescent="0.3">
      <c r="A15" s="80"/>
      <c r="B15" s="104"/>
      <c r="C15" s="104"/>
      <c r="D15" s="10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row>
    <row r="16" spans="1:37" x14ac:dyDescent="0.3">
      <c r="A16" s="80"/>
      <c r="B16" s="104"/>
      <c r="C16" s="104"/>
      <c r="D16" s="10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1:37" x14ac:dyDescent="0.3">
      <c r="A17" s="80"/>
      <c r="B17" s="104"/>
      <c r="C17" s="104"/>
      <c r="D17" s="10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1:37" x14ac:dyDescent="0.3">
      <c r="A18" s="80"/>
      <c r="B18" s="104"/>
      <c r="C18" s="104"/>
      <c r="D18" s="104"/>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x14ac:dyDescent="0.3">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x14ac:dyDescent="0.3">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x14ac:dyDescent="0.3">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x14ac:dyDescent="0.3">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x14ac:dyDescent="0.3">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x14ac:dyDescent="0.3">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x14ac:dyDescent="0.3">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x14ac:dyDescent="0.3">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1:37" x14ac:dyDescent="0.3">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row>
    <row r="28" spans="1:37" x14ac:dyDescent="0.3">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1:37" x14ac:dyDescent="0.3">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row>
    <row r="30" spans="1:37" x14ac:dyDescent="0.3">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row>
    <row r="31" spans="1:37" x14ac:dyDescent="0.3">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row>
    <row r="32" spans="1:37" x14ac:dyDescent="0.3">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1:31" x14ac:dyDescent="0.3">
      <c r="A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x14ac:dyDescent="0.3">
      <c r="A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x14ac:dyDescent="0.3">
      <c r="A35" s="80"/>
    </row>
    <row r="36" spans="1:31" x14ac:dyDescent="0.3">
      <c r="A36" s="80"/>
    </row>
    <row r="37" spans="1:31" x14ac:dyDescent="0.3">
      <c r="A37" s="80"/>
    </row>
    <row r="38" spans="1:31" x14ac:dyDescent="0.3">
      <c r="A38" s="80"/>
    </row>
    <row r="39" spans="1:31" x14ac:dyDescent="0.3">
      <c r="A39" s="80"/>
    </row>
    <row r="40" spans="1:31" x14ac:dyDescent="0.3">
      <c r="A40" s="80"/>
    </row>
    <row r="41" spans="1:31" x14ac:dyDescent="0.3">
      <c r="A41" s="80"/>
    </row>
    <row r="42" spans="1:31" x14ac:dyDescent="0.3">
      <c r="A42" s="80"/>
    </row>
    <row r="43" spans="1:31" x14ac:dyDescent="0.3">
      <c r="A43" s="80"/>
    </row>
    <row r="44" spans="1:31" x14ac:dyDescent="0.3">
      <c r="A44" s="80"/>
    </row>
    <row r="45" spans="1:31" x14ac:dyDescent="0.3">
      <c r="A45" s="80"/>
    </row>
    <row r="46" spans="1:31" x14ac:dyDescent="0.3">
      <c r="A46" s="80"/>
    </row>
    <row r="47" spans="1:31" x14ac:dyDescent="0.3">
      <c r="A47" s="80"/>
    </row>
    <row r="48" spans="1:31" x14ac:dyDescent="0.3">
      <c r="A48" s="80"/>
    </row>
    <row r="49" spans="1:1" x14ac:dyDescent="0.3">
      <c r="A49" s="80"/>
    </row>
    <row r="50" spans="1:1" x14ac:dyDescent="0.3">
      <c r="A50" s="80"/>
    </row>
    <row r="51" spans="1:1" x14ac:dyDescent="0.3">
      <c r="A51" s="80"/>
    </row>
    <row r="52" spans="1:1" x14ac:dyDescent="0.3">
      <c r="A52" s="80"/>
    </row>
    <row r="53" spans="1:1" x14ac:dyDescent="0.3">
      <c r="A53" s="80"/>
    </row>
    <row r="54" spans="1:1" x14ac:dyDescent="0.3">
      <c r="A54" s="80"/>
    </row>
    <row r="55" spans="1:1" x14ac:dyDescent="0.3">
      <c r="A55" s="8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4" sqref="D4:D8"/>
    </sheetView>
  </sheetViews>
  <sheetFormatPr baseColWidth="10" defaultRowHeight="14.4" x14ac:dyDescent="0.3"/>
  <cols>
    <col min="2" max="2" width="40.44140625" customWidth="1"/>
    <col min="3" max="3" width="74.88671875" customWidth="1"/>
    <col min="4" max="4" width="135" bestFit="1" customWidth="1"/>
    <col min="5" max="5" width="144.6640625" bestFit="1" customWidth="1"/>
  </cols>
  <sheetData>
    <row r="1" spans="1:21" ht="32.4" x14ac:dyDescent="0.3">
      <c r="A1" s="80"/>
      <c r="B1" s="407" t="s">
        <v>62</v>
      </c>
      <c r="C1" s="407"/>
      <c r="D1" s="407"/>
      <c r="E1" s="80"/>
      <c r="F1" s="80"/>
      <c r="G1" s="80"/>
      <c r="H1" s="80"/>
      <c r="I1" s="80"/>
      <c r="J1" s="80"/>
      <c r="K1" s="80"/>
      <c r="L1" s="80"/>
      <c r="M1" s="80"/>
      <c r="N1" s="80"/>
      <c r="O1" s="80"/>
      <c r="P1" s="80"/>
      <c r="Q1" s="80"/>
      <c r="R1" s="80"/>
      <c r="S1" s="80"/>
      <c r="T1" s="80"/>
      <c r="U1" s="80"/>
    </row>
    <row r="2" spans="1:21" x14ac:dyDescent="0.3">
      <c r="A2" s="80"/>
      <c r="B2" s="80"/>
      <c r="C2" s="80"/>
      <c r="D2" s="80"/>
      <c r="E2" s="80"/>
      <c r="F2" s="80"/>
      <c r="G2" s="80"/>
      <c r="H2" s="80"/>
      <c r="I2" s="80"/>
      <c r="J2" s="80"/>
      <c r="K2" s="80"/>
      <c r="L2" s="80"/>
      <c r="M2" s="80"/>
      <c r="N2" s="80"/>
      <c r="O2" s="80"/>
      <c r="P2" s="80"/>
      <c r="Q2" s="80"/>
      <c r="R2" s="80"/>
      <c r="S2" s="80"/>
      <c r="T2" s="80"/>
      <c r="U2" s="80"/>
    </row>
    <row r="3" spans="1:21" ht="30" x14ac:dyDescent="0.3">
      <c r="A3" s="80"/>
      <c r="B3" s="101"/>
      <c r="C3" s="33" t="s">
        <v>55</v>
      </c>
      <c r="D3" s="33" t="s">
        <v>56</v>
      </c>
      <c r="E3" s="80"/>
      <c r="F3" s="80"/>
      <c r="G3" s="80"/>
      <c r="H3" s="80"/>
      <c r="I3" s="80"/>
      <c r="J3" s="80"/>
      <c r="K3" s="80"/>
      <c r="L3" s="80"/>
      <c r="M3" s="80"/>
      <c r="N3" s="80"/>
      <c r="O3" s="80"/>
      <c r="P3" s="80"/>
      <c r="Q3" s="80"/>
      <c r="R3" s="80"/>
      <c r="S3" s="80"/>
      <c r="T3" s="80"/>
      <c r="U3" s="80"/>
    </row>
    <row r="4" spans="1:21" ht="32.4" x14ac:dyDescent="0.3">
      <c r="A4" s="100" t="s">
        <v>82</v>
      </c>
      <c r="B4" s="36" t="s">
        <v>100</v>
      </c>
      <c r="C4" s="41" t="s">
        <v>156</v>
      </c>
      <c r="D4" s="34" t="s">
        <v>96</v>
      </c>
      <c r="E4" s="80"/>
      <c r="F4" s="80"/>
      <c r="G4" s="80"/>
      <c r="H4" s="80"/>
      <c r="I4" s="80"/>
      <c r="J4" s="80"/>
      <c r="K4" s="80"/>
      <c r="L4" s="80"/>
      <c r="M4" s="80"/>
      <c r="N4" s="80"/>
      <c r="O4" s="80"/>
      <c r="P4" s="80"/>
      <c r="Q4" s="80"/>
      <c r="R4" s="80"/>
      <c r="S4" s="80"/>
      <c r="T4" s="80"/>
      <c r="U4" s="80"/>
    </row>
    <row r="5" spans="1:21" ht="64.8" x14ac:dyDescent="0.3">
      <c r="A5" s="100" t="s">
        <v>83</v>
      </c>
      <c r="B5" s="37" t="s">
        <v>58</v>
      </c>
      <c r="C5" s="42" t="s">
        <v>92</v>
      </c>
      <c r="D5" s="35" t="s">
        <v>97</v>
      </c>
      <c r="E5" s="80"/>
      <c r="F5" s="80"/>
      <c r="G5" s="80"/>
      <c r="H5" s="80"/>
      <c r="I5" s="80"/>
      <c r="J5" s="80"/>
      <c r="K5" s="80"/>
      <c r="L5" s="80"/>
      <c r="M5" s="80"/>
      <c r="N5" s="80"/>
      <c r="O5" s="80"/>
      <c r="P5" s="80"/>
      <c r="Q5" s="80"/>
      <c r="R5" s="80"/>
      <c r="S5" s="80"/>
      <c r="T5" s="80"/>
      <c r="U5" s="80"/>
    </row>
    <row r="6" spans="1:21" ht="64.8" x14ac:dyDescent="0.3">
      <c r="A6" s="100" t="s">
        <v>80</v>
      </c>
      <c r="B6" s="38" t="s">
        <v>59</v>
      </c>
      <c r="C6" s="42" t="s">
        <v>93</v>
      </c>
      <c r="D6" s="35" t="s">
        <v>99</v>
      </c>
      <c r="E6" s="80"/>
      <c r="F6" s="80"/>
      <c r="G6" s="80"/>
      <c r="H6" s="80"/>
      <c r="I6" s="80"/>
      <c r="J6" s="80"/>
      <c r="K6" s="80"/>
      <c r="L6" s="80"/>
      <c r="M6" s="80"/>
      <c r="N6" s="80"/>
      <c r="O6" s="80"/>
      <c r="P6" s="80"/>
      <c r="Q6" s="80"/>
      <c r="R6" s="80"/>
      <c r="S6" s="80"/>
      <c r="T6" s="80"/>
      <c r="U6" s="80"/>
    </row>
    <row r="7" spans="1:21" ht="97.2" x14ac:dyDescent="0.3">
      <c r="A7" s="100" t="s">
        <v>7</v>
      </c>
      <c r="B7" s="39" t="s">
        <v>60</v>
      </c>
      <c r="C7" s="42" t="s">
        <v>94</v>
      </c>
      <c r="D7" s="35" t="s">
        <v>98</v>
      </c>
      <c r="E7" s="80"/>
      <c r="F7" s="80"/>
      <c r="G7" s="80"/>
      <c r="H7" s="80"/>
      <c r="I7" s="80"/>
      <c r="J7" s="80"/>
      <c r="K7" s="80"/>
      <c r="L7" s="80"/>
      <c r="M7" s="80"/>
      <c r="N7" s="80"/>
      <c r="O7" s="80"/>
      <c r="P7" s="80"/>
      <c r="Q7" s="80"/>
      <c r="R7" s="80"/>
      <c r="S7" s="80"/>
      <c r="T7" s="80"/>
      <c r="U7" s="80"/>
    </row>
    <row r="8" spans="1:21" ht="64.8" x14ac:dyDescent="0.3">
      <c r="A8" s="100" t="s">
        <v>84</v>
      </c>
      <c r="B8" s="40" t="s">
        <v>61</v>
      </c>
      <c r="C8" s="42" t="s">
        <v>95</v>
      </c>
      <c r="D8" s="35" t="s">
        <v>117</v>
      </c>
      <c r="E8" s="80"/>
      <c r="F8" s="80"/>
      <c r="G8" s="80"/>
      <c r="H8" s="80"/>
      <c r="I8" s="80"/>
      <c r="J8" s="80"/>
      <c r="K8" s="80"/>
      <c r="L8" s="80"/>
      <c r="M8" s="80"/>
      <c r="N8" s="80"/>
      <c r="O8" s="80"/>
      <c r="P8" s="80"/>
      <c r="Q8" s="80"/>
      <c r="R8" s="80"/>
      <c r="S8" s="80"/>
      <c r="T8" s="80"/>
      <c r="U8" s="80"/>
    </row>
    <row r="9" spans="1:21" ht="20.399999999999999" x14ac:dyDescent="0.3">
      <c r="A9" s="100"/>
      <c r="B9" s="100"/>
      <c r="C9" s="102"/>
      <c r="D9" s="102"/>
      <c r="E9" s="80"/>
      <c r="F9" s="80"/>
      <c r="G9" s="80"/>
      <c r="H9" s="80"/>
      <c r="I9" s="80"/>
      <c r="J9" s="80"/>
      <c r="K9" s="80"/>
      <c r="L9" s="80"/>
      <c r="M9" s="80"/>
      <c r="N9" s="80"/>
      <c r="O9" s="80"/>
      <c r="P9" s="80"/>
      <c r="Q9" s="80"/>
      <c r="R9" s="80"/>
      <c r="S9" s="80"/>
      <c r="T9" s="80"/>
      <c r="U9" s="80"/>
    </row>
    <row r="10" spans="1:21" x14ac:dyDescent="0.3">
      <c r="A10" s="100"/>
      <c r="B10" s="103"/>
      <c r="C10" s="103"/>
      <c r="D10" s="103"/>
      <c r="E10" s="80"/>
      <c r="F10" s="80"/>
      <c r="G10" s="80"/>
      <c r="H10" s="80"/>
      <c r="I10" s="80"/>
      <c r="J10" s="80"/>
      <c r="K10" s="80"/>
      <c r="L10" s="80"/>
      <c r="M10" s="80"/>
      <c r="N10" s="80"/>
      <c r="O10" s="80"/>
      <c r="P10" s="80"/>
      <c r="Q10" s="80"/>
      <c r="R10" s="80"/>
      <c r="S10" s="80"/>
      <c r="T10" s="80"/>
      <c r="U10" s="80"/>
    </row>
    <row r="11" spans="1:21" x14ac:dyDescent="0.3">
      <c r="A11" s="100"/>
      <c r="B11" s="100" t="s">
        <v>90</v>
      </c>
      <c r="C11" s="100" t="s">
        <v>144</v>
      </c>
      <c r="D11" s="100" t="s">
        <v>151</v>
      </c>
      <c r="E11" s="80"/>
      <c r="F11" s="80"/>
      <c r="G11" s="80"/>
      <c r="H11" s="80"/>
      <c r="I11" s="80"/>
      <c r="J11" s="80"/>
      <c r="K11" s="80"/>
      <c r="L11" s="80"/>
      <c r="M11" s="80"/>
      <c r="N11" s="80"/>
      <c r="O11" s="80"/>
      <c r="P11" s="80"/>
      <c r="Q11" s="80"/>
      <c r="R11" s="80"/>
      <c r="S11" s="80"/>
      <c r="T11" s="80"/>
      <c r="U11" s="80"/>
    </row>
    <row r="12" spans="1:21" x14ac:dyDescent="0.3">
      <c r="A12" s="100"/>
      <c r="B12" s="100" t="s">
        <v>88</v>
      </c>
      <c r="C12" s="100" t="s">
        <v>148</v>
      </c>
      <c r="D12" s="100" t="s">
        <v>152</v>
      </c>
      <c r="E12" s="80"/>
      <c r="F12" s="80"/>
      <c r="G12" s="80"/>
      <c r="H12" s="80"/>
      <c r="I12" s="80"/>
      <c r="J12" s="80"/>
      <c r="K12" s="80"/>
      <c r="L12" s="80"/>
      <c r="M12" s="80"/>
      <c r="N12" s="80"/>
      <c r="O12" s="80"/>
      <c r="P12" s="80"/>
      <c r="Q12" s="80"/>
      <c r="R12" s="80"/>
      <c r="S12" s="80"/>
      <c r="T12" s="80"/>
      <c r="U12" s="80"/>
    </row>
    <row r="13" spans="1:21" x14ac:dyDescent="0.3">
      <c r="A13" s="100"/>
      <c r="B13" s="100"/>
      <c r="C13" s="100" t="s">
        <v>147</v>
      </c>
      <c r="D13" s="100" t="s">
        <v>153</v>
      </c>
      <c r="E13" s="80"/>
      <c r="F13" s="80"/>
      <c r="G13" s="80"/>
      <c r="H13" s="80"/>
      <c r="I13" s="80"/>
      <c r="J13" s="80"/>
      <c r="K13" s="80"/>
      <c r="L13" s="80"/>
      <c r="M13" s="80"/>
      <c r="N13" s="80"/>
      <c r="O13" s="80"/>
      <c r="P13" s="80"/>
      <c r="Q13" s="80"/>
      <c r="R13" s="80"/>
      <c r="S13" s="80"/>
      <c r="T13" s="80"/>
      <c r="U13" s="80"/>
    </row>
    <row r="14" spans="1:21" x14ac:dyDescent="0.3">
      <c r="A14" s="100"/>
      <c r="B14" s="100"/>
      <c r="C14" s="100" t="s">
        <v>149</v>
      </c>
      <c r="D14" s="100" t="s">
        <v>154</v>
      </c>
      <c r="E14" s="80"/>
      <c r="F14" s="80"/>
      <c r="G14" s="80"/>
      <c r="H14" s="80"/>
      <c r="I14" s="80"/>
      <c r="J14" s="80"/>
      <c r="K14" s="80"/>
      <c r="L14" s="80"/>
      <c r="M14" s="80"/>
      <c r="N14" s="80"/>
      <c r="O14" s="80"/>
      <c r="P14" s="80"/>
      <c r="Q14" s="80"/>
      <c r="R14" s="80"/>
      <c r="S14" s="80"/>
      <c r="T14" s="80"/>
      <c r="U14" s="80"/>
    </row>
    <row r="15" spans="1:21" x14ac:dyDescent="0.3">
      <c r="A15" s="100"/>
      <c r="B15" s="100"/>
      <c r="C15" s="100" t="s">
        <v>150</v>
      </c>
      <c r="D15" s="100" t="s">
        <v>155</v>
      </c>
      <c r="E15" s="80"/>
      <c r="F15" s="80"/>
      <c r="G15" s="80"/>
      <c r="H15" s="80"/>
      <c r="I15" s="80"/>
      <c r="J15" s="80"/>
      <c r="K15" s="80"/>
      <c r="L15" s="80"/>
      <c r="M15" s="80"/>
      <c r="N15" s="80"/>
      <c r="O15" s="80"/>
      <c r="P15" s="80"/>
      <c r="Q15" s="80"/>
      <c r="R15" s="80"/>
      <c r="S15" s="80"/>
      <c r="T15" s="80"/>
      <c r="U15" s="80"/>
    </row>
    <row r="16" spans="1:21" x14ac:dyDescent="0.3">
      <c r="A16" s="100"/>
      <c r="B16" s="100"/>
      <c r="C16" s="100"/>
      <c r="D16" s="100"/>
      <c r="E16" s="80"/>
      <c r="F16" s="80"/>
      <c r="G16" s="80"/>
      <c r="H16" s="80"/>
      <c r="I16" s="80"/>
      <c r="J16" s="80"/>
      <c r="K16" s="80"/>
      <c r="L16" s="80"/>
      <c r="M16" s="80"/>
      <c r="N16" s="80"/>
      <c r="O16" s="80"/>
    </row>
    <row r="17" spans="1:15" x14ac:dyDescent="0.3">
      <c r="A17" s="100"/>
      <c r="B17" s="100"/>
      <c r="C17" s="100"/>
      <c r="D17" s="100"/>
      <c r="E17" s="80"/>
      <c r="F17" s="80"/>
      <c r="G17" s="80"/>
      <c r="H17" s="80"/>
      <c r="I17" s="80"/>
      <c r="J17" s="80"/>
      <c r="K17" s="80"/>
      <c r="L17" s="80"/>
      <c r="M17" s="80"/>
      <c r="N17" s="80"/>
      <c r="O17" s="80"/>
    </row>
    <row r="18" spans="1:15" x14ac:dyDescent="0.3">
      <c r="A18" s="100"/>
      <c r="B18" s="104"/>
      <c r="C18" s="104"/>
      <c r="D18" s="104"/>
      <c r="E18" s="80"/>
      <c r="F18" s="80"/>
      <c r="G18" s="80"/>
      <c r="H18" s="80"/>
      <c r="I18" s="80"/>
      <c r="J18" s="80"/>
      <c r="K18" s="80"/>
      <c r="L18" s="80"/>
      <c r="M18" s="80"/>
      <c r="N18" s="80"/>
      <c r="O18" s="80"/>
    </row>
    <row r="19" spans="1:15" x14ac:dyDescent="0.3">
      <c r="A19" s="100"/>
      <c r="B19" s="104"/>
      <c r="C19" s="104"/>
      <c r="D19" s="104"/>
      <c r="E19" s="80"/>
      <c r="F19" s="80"/>
      <c r="G19" s="80"/>
      <c r="H19" s="80"/>
      <c r="I19" s="80"/>
      <c r="J19" s="80"/>
      <c r="K19" s="80"/>
      <c r="L19" s="80"/>
      <c r="M19" s="80"/>
      <c r="N19" s="80"/>
      <c r="O19" s="80"/>
    </row>
    <row r="20" spans="1:15" x14ac:dyDescent="0.3">
      <c r="A20" s="100"/>
      <c r="B20" s="104"/>
      <c r="C20" s="104"/>
      <c r="D20" s="104"/>
      <c r="E20" s="80"/>
      <c r="F20" s="80"/>
      <c r="G20" s="80"/>
      <c r="H20" s="80"/>
      <c r="I20" s="80"/>
      <c r="J20" s="80"/>
      <c r="K20" s="80"/>
      <c r="L20" s="80"/>
      <c r="M20" s="80"/>
      <c r="N20" s="80"/>
      <c r="O20" s="80"/>
    </row>
    <row r="21" spans="1:15" x14ac:dyDescent="0.3">
      <c r="A21" s="100"/>
      <c r="B21" s="104"/>
      <c r="C21" s="104"/>
      <c r="D21" s="104"/>
      <c r="E21" s="80"/>
      <c r="F21" s="80"/>
      <c r="G21" s="80"/>
      <c r="H21" s="80"/>
      <c r="I21" s="80"/>
      <c r="J21" s="80"/>
      <c r="K21" s="80"/>
      <c r="L21" s="80"/>
      <c r="M21" s="80"/>
      <c r="N21" s="80"/>
      <c r="O21" s="80"/>
    </row>
    <row r="22" spans="1:15" ht="20.399999999999999" x14ac:dyDescent="0.3">
      <c r="A22" s="100"/>
      <c r="B22" s="100"/>
      <c r="C22" s="102"/>
      <c r="D22" s="102"/>
      <c r="E22" s="80"/>
      <c r="F22" s="80"/>
      <c r="G22" s="80"/>
      <c r="H22" s="80"/>
      <c r="I22" s="80"/>
      <c r="J22" s="80"/>
      <c r="K22" s="80"/>
      <c r="L22" s="80"/>
      <c r="M22" s="80"/>
      <c r="N22" s="80"/>
      <c r="O22" s="80"/>
    </row>
    <row r="23" spans="1:15" ht="20.399999999999999" x14ac:dyDescent="0.3">
      <c r="A23" s="100"/>
      <c r="B23" s="100"/>
      <c r="C23" s="102"/>
      <c r="D23" s="102"/>
      <c r="E23" s="80"/>
      <c r="F23" s="80"/>
      <c r="G23" s="80"/>
      <c r="H23" s="80"/>
      <c r="I23" s="80"/>
      <c r="J23" s="80"/>
      <c r="K23" s="80"/>
      <c r="L23" s="80"/>
      <c r="M23" s="80"/>
      <c r="N23" s="80"/>
      <c r="O23" s="80"/>
    </row>
    <row r="24" spans="1:15" ht="20.399999999999999" x14ac:dyDescent="0.3">
      <c r="A24" s="100"/>
      <c r="B24" s="100"/>
      <c r="C24" s="102"/>
      <c r="D24" s="102"/>
      <c r="E24" s="80"/>
      <c r="F24" s="80"/>
      <c r="G24" s="80"/>
      <c r="H24" s="80"/>
      <c r="I24" s="80"/>
      <c r="J24" s="80"/>
      <c r="K24" s="80"/>
      <c r="L24" s="80"/>
      <c r="M24" s="80"/>
      <c r="N24" s="80"/>
      <c r="O24" s="80"/>
    </row>
    <row r="25" spans="1:15" ht="20.399999999999999" x14ac:dyDescent="0.3">
      <c r="A25" s="100"/>
      <c r="B25" s="100"/>
      <c r="C25" s="102"/>
      <c r="D25" s="102"/>
      <c r="E25" s="80"/>
      <c r="F25" s="80"/>
      <c r="G25" s="80"/>
      <c r="H25" s="80"/>
      <c r="I25" s="80"/>
      <c r="J25" s="80"/>
      <c r="K25" s="80"/>
      <c r="L25" s="80"/>
      <c r="M25" s="80"/>
      <c r="N25" s="80"/>
      <c r="O25" s="80"/>
    </row>
    <row r="26" spans="1:15" ht="20.399999999999999" x14ac:dyDescent="0.3">
      <c r="A26" s="100"/>
      <c r="B26" s="100"/>
      <c r="C26" s="102"/>
      <c r="D26" s="102"/>
      <c r="E26" s="80"/>
      <c r="F26" s="80"/>
      <c r="G26" s="80"/>
      <c r="H26" s="80"/>
      <c r="I26" s="80"/>
      <c r="J26" s="80"/>
      <c r="K26" s="80"/>
      <c r="L26" s="80"/>
      <c r="M26" s="80"/>
      <c r="N26" s="80"/>
      <c r="O26" s="80"/>
    </row>
    <row r="27" spans="1:15" ht="20.399999999999999" x14ac:dyDescent="0.3">
      <c r="A27" s="100"/>
      <c r="B27" s="100"/>
      <c r="C27" s="102"/>
      <c r="D27" s="102"/>
      <c r="E27" s="80"/>
      <c r="F27" s="80"/>
      <c r="G27" s="80"/>
      <c r="H27" s="80"/>
      <c r="I27" s="80"/>
      <c r="J27" s="80"/>
      <c r="K27" s="80"/>
      <c r="L27" s="80"/>
      <c r="M27" s="80"/>
      <c r="N27" s="80"/>
      <c r="O27" s="80"/>
    </row>
    <row r="28" spans="1:15" ht="20.399999999999999" x14ac:dyDescent="0.3">
      <c r="A28" s="100"/>
      <c r="B28" s="100"/>
      <c r="C28" s="102"/>
      <c r="D28" s="102"/>
      <c r="E28" s="80"/>
      <c r="F28" s="80"/>
      <c r="G28" s="80"/>
      <c r="H28" s="80"/>
      <c r="I28" s="80"/>
      <c r="J28" s="80"/>
      <c r="K28" s="80"/>
      <c r="L28" s="80"/>
      <c r="M28" s="80"/>
      <c r="N28" s="80"/>
      <c r="O28" s="80"/>
    </row>
    <row r="29" spans="1:15" ht="20.399999999999999" x14ac:dyDescent="0.3">
      <c r="A29" s="100"/>
      <c r="B29" s="100"/>
      <c r="C29" s="102"/>
      <c r="D29" s="102"/>
      <c r="E29" s="80"/>
      <c r="F29" s="80"/>
      <c r="G29" s="80"/>
      <c r="H29" s="80"/>
      <c r="I29" s="80"/>
      <c r="J29" s="80"/>
      <c r="K29" s="80"/>
      <c r="L29" s="80"/>
      <c r="M29" s="80"/>
      <c r="N29" s="80"/>
      <c r="O29" s="80"/>
    </row>
    <row r="30" spans="1:15" ht="20.399999999999999" x14ac:dyDescent="0.3">
      <c r="A30" s="100"/>
      <c r="B30" s="100"/>
      <c r="C30" s="102"/>
      <c r="D30" s="102"/>
      <c r="E30" s="80"/>
      <c r="F30" s="80"/>
      <c r="G30" s="80"/>
      <c r="H30" s="80"/>
      <c r="I30" s="80"/>
      <c r="J30" s="80"/>
      <c r="K30" s="80"/>
      <c r="L30" s="80"/>
      <c r="M30" s="80"/>
      <c r="N30" s="80"/>
      <c r="O30" s="80"/>
    </row>
    <row r="31" spans="1:15" ht="20.399999999999999" x14ac:dyDescent="0.3">
      <c r="A31" s="100"/>
      <c r="B31" s="100"/>
      <c r="C31" s="102"/>
      <c r="D31" s="102"/>
      <c r="E31" s="80"/>
      <c r="F31" s="80"/>
      <c r="G31" s="80"/>
      <c r="H31" s="80"/>
      <c r="I31" s="80"/>
      <c r="J31" s="80"/>
      <c r="K31" s="80"/>
      <c r="L31" s="80"/>
      <c r="M31" s="80"/>
      <c r="N31" s="80"/>
      <c r="O31" s="80"/>
    </row>
    <row r="32" spans="1:15" ht="20.399999999999999" x14ac:dyDescent="0.3">
      <c r="A32" s="100"/>
      <c r="B32" s="100"/>
      <c r="C32" s="102"/>
      <c r="D32" s="102"/>
      <c r="E32" s="80"/>
      <c r="F32" s="80"/>
      <c r="G32" s="80"/>
      <c r="H32" s="80"/>
      <c r="I32" s="80"/>
      <c r="J32" s="80"/>
      <c r="K32" s="80"/>
      <c r="L32" s="80"/>
      <c r="M32" s="80"/>
      <c r="N32" s="80"/>
      <c r="O32" s="80"/>
    </row>
    <row r="33" spans="1:15" ht="20.399999999999999" x14ac:dyDescent="0.3">
      <c r="A33" s="100"/>
      <c r="B33" s="100"/>
      <c r="C33" s="102"/>
      <c r="D33" s="102"/>
      <c r="E33" s="80"/>
      <c r="F33" s="80"/>
      <c r="G33" s="80"/>
      <c r="H33" s="80"/>
      <c r="I33" s="80"/>
      <c r="J33" s="80"/>
      <c r="K33" s="80"/>
      <c r="L33" s="80"/>
      <c r="M33" s="80"/>
      <c r="N33" s="80"/>
      <c r="O33" s="80"/>
    </row>
    <row r="34" spans="1:15" ht="20.399999999999999" x14ac:dyDescent="0.3">
      <c r="A34" s="100"/>
      <c r="B34" s="100"/>
      <c r="C34" s="102"/>
      <c r="D34" s="102"/>
      <c r="E34" s="80"/>
      <c r="F34" s="80"/>
      <c r="G34" s="80"/>
      <c r="H34" s="80"/>
      <c r="I34" s="80"/>
      <c r="J34" s="80"/>
      <c r="K34" s="80"/>
      <c r="L34" s="80"/>
      <c r="M34" s="80"/>
      <c r="N34" s="80"/>
      <c r="O34" s="80"/>
    </row>
    <row r="35" spans="1:15" ht="20.399999999999999" x14ac:dyDescent="0.3">
      <c r="A35" s="100"/>
      <c r="B35" s="100"/>
      <c r="C35" s="102"/>
      <c r="D35" s="102"/>
      <c r="E35" s="80"/>
      <c r="F35" s="80"/>
      <c r="G35" s="80"/>
      <c r="H35" s="80"/>
      <c r="I35" s="80"/>
      <c r="J35" s="80"/>
      <c r="K35" s="80"/>
      <c r="L35" s="80"/>
      <c r="M35" s="80"/>
      <c r="N35" s="80"/>
      <c r="O35" s="80"/>
    </row>
    <row r="36" spans="1:15" ht="20.399999999999999" x14ac:dyDescent="0.3">
      <c r="A36" s="100"/>
      <c r="B36" s="100"/>
      <c r="C36" s="102"/>
      <c r="D36" s="102"/>
      <c r="E36" s="80"/>
      <c r="F36" s="80"/>
      <c r="G36" s="80"/>
      <c r="H36" s="80"/>
      <c r="I36" s="80"/>
      <c r="J36" s="80"/>
      <c r="K36" s="80"/>
      <c r="L36" s="80"/>
      <c r="M36" s="80"/>
      <c r="N36" s="80"/>
      <c r="O36" s="80"/>
    </row>
    <row r="37" spans="1:15" ht="20.399999999999999" x14ac:dyDescent="0.3">
      <c r="A37" s="100"/>
      <c r="B37" s="100"/>
      <c r="C37" s="102"/>
      <c r="D37" s="102"/>
      <c r="E37" s="80"/>
      <c r="F37" s="80"/>
      <c r="G37" s="80"/>
      <c r="H37" s="80"/>
      <c r="I37" s="80"/>
      <c r="J37" s="80"/>
      <c r="K37" s="80"/>
      <c r="L37" s="80"/>
      <c r="M37" s="80"/>
      <c r="N37" s="80"/>
      <c r="O37" s="80"/>
    </row>
    <row r="38" spans="1:15" ht="20.399999999999999" x14ac:dyDescent="0.3">
      <c r="A38" s="100"/>
      <c r="B38" s="100"/>
      <c r="C38" s="102"/>
      <c r="D38" s="102"/>
      <c r="E38" s="80"/>
      <c r="F38" s="80"/>
      <c r="G38" s="80"/>
      <c r="H38" s="80"/>
      <c r="I38" s="80"/>
      <c r="J38" s="80"/>
      <c r="K38" s="80"/>
      <c r="L38" s="80"/>
      <c r="M38" s="80"/>
      <c r="N38" s="80"/>
      <c r="O38" s="80"/>
    </row>
    <row r="39" spans="1:15" ht="20.399999999999999" x14ac:dyDescent="0.3">
      <c r="A39" s="100"/>
      <c r="B39" s="100"/>
      <c r="C39" s="102"/>
      <c r="D39" s="102"/>
      <c r="E39" s="80"/>
      <c r="F39" s="80"/>
      <c r="G39" s="80"/>
      <c r="H39" s="80"/>
      <c r="I39" s="80"/>
      <c r="J39" s="80"/>
      <c r="K39" s="80"/>
      <c r="L39" s="80"/>
      <c r="M39" s="80"/>
      <c r="N39" s="80"/>
      <c r="O39" s="80"/>
    </row>
    <row r="40" spans="1:15" ht="20.399999999999999" x14ac:dyDescent="0.3">
      <c r="A40" s="100"/>
      <c r="B40" s="100"/>
      <c r="C40" s="102"/>
      <c r="D40" s="102"/>
      <c r="E40" s="80"/>
      <c r="F40" s="80"/>
      <c r="G40" s="80"/>
      <c r="H40" s="80"/>
      <c r="I40" s="80"/>
      <c r="J40" s="80"/>
      <c r="K40" s="80"/>
      <c r="L40" s="80"/>
      <c r="M40" s="80"/>
      <c r="N40" s="80"/>
      <c r="O40" s="80"/>
    </row>
    <row r="41" spans="1:15" ht="20.399999999999999" x14ac:dyDescent="0.3">
      <c r="A41" s="100"/>
      <c r="B41" s="100"/>
      <c r="C41" s="102"/>
      <c r="D41" s="102"/>
      <c r="E41" s="80"/>
      <c r="F41" s="80"/>
      <c r="G41" s="80"/>
      <c r="H41" s="80"/>
      <c r="I41" s="80"/>
      <c r="J41" s="80"/>
      <c r="K41" s="80"/>
      <c r="L41" s="80"/>
      <c r="M41" s="80"/>
      <c r="N41" s="80"/>
      <c r="O41" s="80"/>
    </row>
    <row r="42" spans="1:15" ht="20.399999999999999" x14ac:dyDescent="0.3">
      <c r="A42" s="100"/>
      <c r="B42" s="100"/>
      <c r="C42" s="102"/>
      <c r="D42" s="102"/>
      <c r="E42" s="80"/>
      <c r="F42" s="80"/>
      <c r="G42" s="80"/>
      <c r="H42" s="80"/>
      <c r="I42" s="80"/>
      <c r="J42" s="80"/>
      <c r="K42" s="80"/>
      <c r="L42" s="80"/>
      <c r="M42" s="80"/>
      <c r="N42" s="80"/>
      <c r="O42" s="80"/>
    </row>
    <row r="43" spans="1:15" ht="20.399999999999999" x14ac:dyDescent="0.3">
      <c r="A43" s="100"/>
      <c r="B43" s="100"/>
      <c r="C43" s="102"/>
      <c r="D43" s="102"/>
      <c r="E43" s="80"/>
      <c r="F43" s="80"/>
      <c r="G43" s="80"/>
      <c r="H43" s="80"/>
      <c r="I43" s="80"/>
      <c r="J43" s="80"/>
      <c r="K43" s="80"/>
      <c r="L43" s="80"/>
      <c r="M43" s="80"/>
      <c r="N43" s="80"/>
      <c r="O43" s="80"/>
    </row>
    <row r="44" spans="1:15" ht="20.399999999999999" x14ac:dyDescent="0.3">
      <c r="A44" s="100"/>
      <c r="B44" s="100"/>
      <c r="C44" s="102"/>
      <c r="D44" s="102"/>
      <c r="E44" s="80"/>
      <c r="F44" s="80"/>
      <c r="G44" s="80"/>
      <c r="H44" s="80"/>
      <c r="I44" s="80"/>
      <c r="J44" s="80"/>
      <c r="K44" s="80"/>
      <c r="L44" s="80"/>
      <c r="M44" s="80"/>
      <c r="N44" s="80"/>
      <c r="O44" s="80"/>
    </row>
    <row r="45" spans="1:15" ht="20.399999999999999" x14ac:dyDescent="0.3">
      <c r="A45" s="100"/>
      <c r="B45" s="100"/>
      <c r="C45" s="102"/>
      <c r="D45" s="102"/>
      <c r="E45" s="80"/>
      <c r="F45" s="80"/>
      <c r="G45" s="80"/>
      <c r="H45" s="80"/>
      <c r="I45" s="80"/>
      <c r="J45" s="80"/>
      <c r="K45" s="80"/>
      <c r="L45" s="80"/>
      <c r="M45" s="80"/>
      <c r="N45" s="80"/>
      <c r="O45" s="80"/>
    </row>
    <row r="46" spans="1:15" ht="20.399999999999999" x14ac:dyDescent="0.3">
      <c r="A46" s="100"/>
      <c r="B46" s="100"/>
      <c r="C46" s="102"/>
      <c r="D46" s="102"/>
      <c r="E46" s="80"/>
      <c r="F46" s="80"/>
      <c r="G46" s="80"/>
      <c r="H46" s="80"/>
      <c r="I46" s="80"/>
      <c r="J46" s="80"/>
      <c r="K46" s="80"/>
      <c r="L46" s="80"/>
      <c r="M46" s="80"/>
      <c r="N46" s="80"/>
      <c r="O46" s="80"/>
    </row>
    <row r="47" spans="1:15" ht="20.399999999999999" x14ac:dyDescent="0.3">
      <c r="A47" s="100"/>
      <c r="B47" s="100"/>
      <c r="C47" s="102"/>
      <c r="D47" s="102"/>
      <c r="E47" s="80"/>
      <c r="F47" s="80"/>
      <c r="G47" s="80"/>
      <c r="H47" s="80"/>
      <c r="I47" s="80"/>
      <c r="J47" s="80"/>
      <c r="K47" s="80"/>
      <c r="L47" s="80"/>
      <c r="M47" s="80"/>
      <c r="N47" s="80"/>
      <c r="O47" s="80"/>
    </row>
    <row r="48" spans="1:15" ht="20.399999999999999" x14ac:dyDescent="0.3">
      <c r="A48" s="100"/>
      <c r="B48" s="100"/>
      <c r="C48" s="102"/>
      <c r="D48" s="102"/>
      <c r="E48" s="80"/>
      <c r="F48" s="80"/>
      <c r="G48" s="80"/>
      <c r="H48" s="80"/>
      <c r="I48" s="80"/>
      <c r="J48" s="80"/>
      <c r="K48" s="80"/>
      <c r="L48" s="80"/>
      <c r="M48" s="80"/>
      <c r="N48" s="80"/>
      <c r="O48" s="80"/>
    </row>
    <row r="49" spans="1:15" ht="20.399999999999999" x14ac:dyDescent="0.3">
      <c r="A49" s="100"/>
      <c r="B49" s="100"/>
      <c r="C49" s="102"/>
      <c r="D49" s="102"/>
      <c r="E49" s="80"/>
      <c r="F49" s="80"/>
      <c r="G49" s="80"/>
      <c r="H49" s="80"/>
      <c r="I49" s="80"/>
      <c r="J49" s="80"/>
      <c r="K49" s="80"/>
      <c r="L49" s="80"/>
      <c r="M49" s="80"/>
      <c r="N49" s="80"/>
      <c r="O49" s="80"/>
    </row>
    <row r="50" spans="1:15" ht="20.399999999999999" x14ac:dyDescent="0.3">
      <c r="A50" s="100"/>
      <c r="B50" s="100"/>
      <c r="C50" s="102"/>
      <c r="D50" s="102"/>
      <c r="E50" s="80"/>
      <c r="F50" s="80"/>
      <c r="G50" s="80"/>
      <c r="H50" s="80"/>
      <c r="I50" s="80"/>
      <c r="J50" s="80"/>
      <c r="K50" s="80"/>
      <c r="L50" s="80"/>
      <c r="M50" s="80"/>
      <c r="N50" s="80"/>
      <c r="O50" s="80"/>
    </row>
    <row r="51" spans="1:15" ht="20.399999999999999" x14ac:dyDescent="0.3">
      <c r="A51" s="100"/>
      <c r="B51" s="100"/>
      <c r="C51" s="102"/>
      <c r="D51" s="102"/>
      <c r="E51" s="80"/>
      <c r="F51" s="80"/>
      <c r="G51" s="80"/>
      <c r="H51" s="80"/>
      <c r="I51" s="80"/>
      <c r="J51" s="80"/>
      <c r="K51" s="80"/>
      <c r="L51" s="80"/>
      <c r="M51" s="80"/>
      <c r="N51" s="80"/>
      <c r="O51" s="80"/>
    </row>
    <row r="52" spans="1:15" ht="20.399999999999999" x14ac:dyDescent="0.3">
      <c r="A52" s="100"/>
      <c r="B52" s="21"/>
      <c r="C52" s="31"/>
      <c r="D52" s="31"/>
    </row>
    <row r="53" spans="1:15" ht="20.399999999999999" x14ac:dyDescent="0.3">
      <c r="A53" s="100"/>
      <c r="B53" s="21"/>
      <c r="C53" s="31"/>
      <c r="D53" s="31"/>
    </row>
    <row r="54" spans="1:15" ht="20.399999999999999" x14ac:dyDescent="0.3">
      <c r="A54" s="100"/>
      <c r="B54" s="21"/>
      <c r="C54" s="31"/>
      <c r="D54" s="31"/>
    </row>
    <row r="55" spans="1:15" ht="20.399999999999999" x14ac:dyDescent="0.3">
      <c r="A55" s="100"/>
      <c r="B55" s="21"/>
      <c r="C55" s="31"/>
      <c r="D55" s="31"/>
    </row>
    <row r="56" spans="1:15" ht="20.399999999999999" x14ac:dyDescent="0.3">
      <c r="A56" s="100"/>
      <c r="B56" s="21"/>
      <c r="C56" s="31"/>
      <c r="D56" s="31"/>
    </row>
    <row r="57" spans="1:15" ht="20.399999999999999" x14ac:dyDescent="0.3">
      <c r="A57" s="100"/>
      <c r="B57" s="21"/>
      <c r="C57" s="31"/>
      <c r="D57" s="31"/>
    </row>
    <row r="58" spans="1:15" ht="20.399999999999999" x14ac:dyDescent="0.3">
      <c r="A58" s="100"/>
      <c r="B58" s="21"/>
      <c r="C58" s="31"/>
      <c r="D58" s="31"/>
    </row>
    <row r="59" spans="1:15" ht="20.399999999999999" x14ac:dyDescent="0.3">
      <c r="A59" s="100"/>
      <c r="B59" s="21"/>
      <c r="C59" s="31"/>
      <c r="D59" s="31"/>
    </row>
    <row r="60" spans="1:15" ht="20.399999999999999" x14ac:dyDescent="0.3">
      <c r="A60" s="100"/>
      <c r="B60" s="21"/>
      <c r="C60" s="31"/>
      <c r="D60" s="31"/>
    </row>
    <row r="61" spans="1:15" ht="20.399999999999999" x14ac:dyDescent="0.3">
      <c r="A61" s="100"/>
      <c r="B61" s="21"/>
      <c r="C61" s="31"/>
      <c r="D61" s="31"/>
    </row>
    <row r="62" spans="1:15" ht="20.399999999999999" x14ac:dyDescent="0.3">
      <c r="A62" s="100"/>
      <c r="B62" s="21"/>
      <c r="C62" s="31"/>
      <c r="D62" s="31"/>
    </row>
    <row r="63" spans="1:15" ht="20.399999999999999" x14ac:dyDescent="0.3">
      <c r="A63" s="100"/>
      <c r="B63" s="21"/>
      <c r="C63" s="31"/>
      <c r="D63" s="31"/>
    </row>
    <row r="64" spans="1:15" ht="20.399999999999999" x14ac:dyDescent="0.3">
      <c r="A64" s="100"/>
      <c r="B64" s="21"/>
      <c r="C64" s="31"/>
      <c r="D64" s="31"/>
    </row>
    <row r="65" spans="1:4" ht="20.399999999999999" x14ac:dyDescent="0.3">
      <c r="A65" s="100"/>
      <c r="B65" s="21"/>
      <c r="C65" s="31"/>
      <c r="D65" s="31"/>
    </row>
    <row r="66" spans="1:4" ht="20.399999999999999" x14ac:dyDescent="0.3">
      <c r="A66" s="100"/>
      <c r="B66" s="21"/>
      <c r="C66" s="31"/>
      <c r="D66" s="31"/>
    </row>
    <row r="67" spans="1:4" ht="20.399999999999999" x14ac:dyDescent="0.3">
      <c r="A67" s="100"/>
      <c r="B67" s="21"/>
      <c r="C67" s="31"/>
      <c r="D67" s="31"/>
    </row>
    <row r="68" spans="1:4" ht="20.399999999999999" x14ac:dyDescent="0.3">
      <c r="A68" s="100"/>
      <c r="B68" s="21"/>
      <c r="C68" s="31"/>
      <c r="D68" s="31"/>
    </row>
    <row r="69" spans="1:4" ht="20.399999999999999" x14ac:dyDescent="0.3">
      <c r="A69" s="100"/>
      <c r="B69" s="21"/>
      <c r="C69" s="31"/>
      <c r="D69" s="31"/>
    </row>
    <row r="70" spans="1:4" ht="20.399999999999999" x14ac:dyDescent="0.3">
      <c r="A70" s="100"/>
      <c r="B70" s="21"/>
      <c r="C70" s="31"/>
      <c r="D70" s="31"/>
    </row>
    <row r="71" spans="1:4" ht="20.399999999999999" x14ac:dyDescent="0.3">
      <c r="A71" s="100"/>
      <c r="B71" s="21"/>
      <c r="C71" s="31"/>
      <c r="D71" s="31"/>
    </row>
    <row r="72" spans="1:4" ht="20.399999999999999" x14ac:dyDescent="0.3">
      <c r="A72" s="100"/>
      <c r="B72" s="21"/>
      <c r="C72" s="31"/>
      <c r="D72" s="31"/>
    </row>
    <row r="73" spans="1:4" ht="20.399999999999999" x14ac:dyDescent="0.3">
      <c r="A73" s="100"/>
      <c r="B73" s="21"/>
      <c r="C73" s="31"/>
      <c r="D73" s="31"/>
    </row>
    <row r="74" spans="1:4" ht="20.399999999999999" x14ac:dyDescent="0.3">
      <c r="A74" s="100"/>
      <c r="B74" s="21"/>
      <c r="C74" s="31"/>
      <c r="D74" s="31"/>
    </row>
    <row r="75" spans="1:4" ht="20.399999999999999" x14ac:dyDescent="0.3">
      <c r="A75" s="100"/>
      <c r="B75" s="21"/>
      <c r="C75" s="31"/>
      <c r="D75" s="31"/>
    </row>
    <row r="76" spans="1:4" ht="20.399999999999999" x14ac:dyDescent="0.3">
      <c r="A76" s="100"/>
      <c r="B76" s="21"/>
      <c r="C76" s="31"/>
      <c r="D76" s="31"/>
    </row>
    <row r="77" spans="1:4" ht="20.399999999999999" x14ac:dyDescent="0.3">
      <c r="A77" s="100"/>
      <c r="B77" s="21"/>
      <c r="C77" s="31"/>
      <c r="D77" s="31"/>
    </row>
    <row r="78" spans="1:4" ht="20.399999999999999" x14ac:dyDescent="0.3">
      <c r="A78" s="100"/>
      <c r="B78" s="21"/>
      <c r="C78" s="31"/>
      <c r="D78" s="31"/>
    </row>
    <row r="79" spans="1:4" ht="20.399999999999999" x14ac:dyDescent="0.3">
      <c r="A79" s="100"/>
      <c r="B79" s="21"/>
      <c r="C79" s="31"/>
      <c r="D79" s="31"/>
    </row>
    <row r="80" spans="1:4" ht="20.399999999999999" x14ac:dyDescent="0.3">
      <c r="A80" s="100"/>
      <c r="B80" s="21"/>
      <c r="C80" s="31"/>
      <c r="D80" s="31"/>
    </row>
    <row r="81" spans="1:4" ht="20.399999999999999" x14ac:dyDescent="0.3">
      <c r="A81" s="100"/>
      <c r="B81" s="21"/>
      <c r="C81" s="31"/>
      <c r="D81" s="31"/>
    </row>
    <row r="82" spans="1:4" ht="20.399999999999999" x14ac:dyDescent="0.3">
      <c r="A82" s="100"/>
      <c r="B82" s="21"/>
      <c r="C82" s="31"/>
      <c r="D82" s="31"/>
    </row>
    <row r="83" spans="1:4" ht="20.399999999999999" x14ac:dyDescent="0.3">
      <c r="A83" s="100"/>
      <c r="B83" s="21"/>
      <c r="C83" s="31"/>
      <c r="D83" s="31"/>
    </row>
    <row r="84" spans="1:4" ht="20.399999999999999" x14ac:dyDescent="0.3">
      <c r="A84" s="100"/>
      <c r="B84" s="21"/>
      <c r="C84" s="31"/>
      <c r="D84" s="31"/>
    </row>
    <row r="85" spans="1:4" ht="20.399999999999999" x14ac:dyDescent="0.3">
      <c r="A85" s="100"/>
      <c r="B85" s="21"/>
      <c r="C85" s="31"/>
      <c r="D85" s="31"/>
    </row>
    <row r="86" spans="1:4" ht="20.399999999999999" x14ac:dyDescent="0.3">
      <c r="A86" s="100"/>
      <c r="B86" s="21"/>
      <c r="C86" s="31"/>
      <c r="D86" s="31"/>
    </row>
    <row r="87" spans="1:4" ht="20.399999999999999" x14ac:dyDescent="0.3">
      <c r="A87" s="100"/>
      <c r="B87" s="21"/>
      <c r="C87" s="31"/>
      <c r="D87" s="31"/>
    </row>
    <row r="88" spans="1:4" ht="20.399999999999999" x14ac:dyDescent="0.3">
      <c r="A88" s="100"/>
      <c r="B88" s="21"/>
      <c r="C88" s="31"/>
      <c r="D88" s="31"/>
    </row>
    <row r="89" spans="1:4" ht="20.399999999999999" x14ac:dyDescent="0.3">
      <c r="A89" s="100"/>
      <c r="B89" s="21"/>
      <c r="C89" s="31"/>
      <c r="D89" s="31"/>
    </row>
    <row r="90" spans="1:4" ht="20.399999999999999" x14ac:dyDescent="0.3">
      <c r="A90" s="100"/>
      <c r="B90" s="21"/>
      <c r="C90" s="31"/>
      <c r="D90" s="31"/>
    </row>
    <row r="91" spans="1:4" ht="20.399999999999999" x14ac:dyDescent="0.3">
      <c r="A91" s="100"/>
      <c r="B91" s="21"/>
      <c r="C91" s="31"/>
      <c r="D91" s="31"/>
    </row>
    <row r="92" spans="1:4" ht="20.399999999999999" x14ac:dyDescent="0.3">
      <c r="A92" s="100"/>
      <c r="B92" s="21"/>
      <c r="C92" s="31"/>
      <c r="D92" s="31"/>
    </row>
    <row r="93" spans="1:4" ht="20.399999999999999" x14ac:dyDescent="0.3">
      <c r="A93" s="100"/>
      <c r="B93" s="21"/>
      <c r="C93" s="31"/>
      <c r="D93" s="31"/>
    </row>
    <row r="94" spans="1:4" ht="20.399999999999999" x14ac:dyDescent="0.3">
      <c r="A94" s="100"/>
      <c r="B94" s="21"/>
      <c r="C94" s="31"/>
      <c r="D94" s="31"/>
    </row>
    <row r="95" spans="1:4" ht="20.399999999999999" x14ac:dyDescent="0.3">
      <c r="A95" s="100"/>
      <c r="B95" s="21"/>
      <c r="C95" s="31"/>
      <c r="D95" s="31"/>
    </row>
    <row r="96" spans="1:4" ht="20.399999999999999" x14ac:dyDescent="0.3">
      <c r="A96" s="100"/>
      <c r="B96" s="21"/>
      <c r="C96" s="31"/>
      <c r="D96" s="31"/>
    </row>
    <row r="97" spans="1:4" ht="20.399999999999999" x14ac:dyDescent="0.3">
      <c r="A97" s="100"/>
      <c r="B97" s="21"/>
      <c r="C97" s="31"/>
      <c r="D97" s="31"/>
    </row>
    <row r="98" spans="1:4" ht="20.399999999999999" x14ac:dyDescent="0.3">
      <c r="A98" s="100"/>
      <c r="B98" s="21"/>
      <c r="C98" s="31"/>
      <c r="D98" s="31"/>
    </row>
    <row r="99" spans="1:4" ht="20.399999999999999" x14ac:dyDescent="0.3">
      <c r="A99" s="100"/>
      <c r="B99" s="21"/>
      <c r="C99" s="31"/>
      <c r="D99" s="31"/>
    </row>
    <row r="100" spans="1:4" ht="20.399999999999999" x14ac:dyDescent="0.3">
      <c r="A100" s="100"/>
      <c r="B100" s="21"/>
      <c r="C100" s="31"/>
      <c r="D100" s="31"/>
    </row>
    <row r="101" spans="1:4" ht="20.399999999999999" x14ac:dyDescent="0.3">
      <c r="A101" s="100"/>
      <c r="B101" s="21"/>
      <c r="C101" s="31"/>
      <c r="D101" s="31"/>
    </row>
    <row r="102" spans="1:4" ht="20.399999999999999" x14ac:dyDescent="0.3">
      <c r="A102" s="100"/>
      <c r="B102" s="21"/>
      <c r="C102" s="31"/>
      <c r="D102" s="31"/>
    </row>
    <row r="103" spans="1:4" ht="20.399999999999999" x14ac:dyDescent="0.3">
      <c r="A103" s="100"/>
      <c r="B103" s="21"/>
      <c r="C103" s="31"/>
      <c r="D103" s="31"/>
    </row>
    <row r="104" spans="1:4" ht="20.399999999999999" x14ac:dyDescent="0.3">
      <c r="A104" s="100"/>
      <c r="B104" s="21"/>
      <c r="C104" s="31"/>
      <c r="D104" s="31"/>
    </row>
    <row r="105" spans="1:4" ht="20.399999999999999" x14ac:dyDescent="0.3">
      <c r="A105" s="100"/>
      <c r="B105" s="21"/>
      <c r="C105" s="31"/>
      <c r="D105" s="31"/>
    </row>
    <row r="106" spans="1:4" ht="20.399999999999999" x14ac:dyDescent="0.3">
      <c r="A106" s="100"/>
      <c r="B106" s="21"/>
      <c r="C106" s="31"/>
      <c r="D106" s="31"/>
    </row>
    <row r="107" spans="1:4" ht="20.399999999999999" x14ac:dyDescent="0.3">
      <c r="A107" s="100"/>
      <c r="B107" s="21"/>
      <c r="C107" s="31"/>
      <c r="D107" s="31"/>
    </row>
    <row r="108" spans="1:4" ht="20.399999999999999" x14ac:dyDescent="0.3">
      <c r="A108" s="100"/>
      <c r="B108" s="21"/>
      <c r="C108" s="31"/>
      <c r="D108" s="31"/>
    </row>
    <row r="109" spans="1:4" ht="20.399999999999999" x14ac:dyDescent="0.3">
      <c r="A109" s="100"/>
      <c r="B109" s="21"/>
      <c r="C109" s="31"/>
      <c r="D109" s="31"/>
    </row>
    <row r="110" spans="1:4" ht="20.399999999999999" x14ac:dyDescent="0.3">
      <c r="A110" s="100"/>
      <c r="B110" s="21"/>
      <c r="C110" s="31"/>
      <c r="D110" s="31"/>
    </row>
    <row r="111" spans="1:4" ht="20.399999999999999" x14ac:dyDescent="0.3">
      <c r="A111" s="100"/>
      <c r="B111" s="21"/>
      <c r="C111" s="31"/>
      <c r="D111" s="31"/>
    </row>
    <row r="112" spans="1:4" ht="20.399999999999999" x14ac:dyDescent="0.3">
      <c r="A112" s="100"/>
      <c r="B112" s="21"/>
      <c r="C112" s="31"/>
      <c r="D112" s="31"/>
    </row>
    <row r="113" spans="1:4" ht="20.399999999999999" x14ac:dyDescent="0.3">
      <c r="A113" s="100"/>
      <c r="B113" s="21"/>
      <c r="C113" s="31"/>
      <c r="D113" s="31"/>
    </row>
    <row r="114" spans="1:4" ht="20.399999999999999" x14ac:dyDescent="0.3">
      <c r="A114" s="100"/>
      <c r="B114" s="21"/>
      <c r="C114" s="31"/>
      <c r="D114" s="31"/>
    </row>
    <row r="115" spans="1:4" ht="20.399999999999999" x14ac:dyDescent="0.3">
      <c r="A115" s="100"/>
      <c r="B115" s="21"/>
      <c r="C115" s="31"/>
      <c r="D115" s="31"/>
    </row>
    <row r="116" spans="1:4" ht="20.399999999999999" x14ac:dyDescent="0.3">
      <c r="A116" s="100"/>
      <c r="B116" s="21"/>
      <c r="C116" s="31"/>
      <c r="D116" s="31"/>
    </row>
    <row r="117" spans="1:4" ht="20.399999999999999" x14ac:dyDescent="0.3">
      <c r="A117" s="100"/>
      <c r="B117" s="21"/>
      <c r="C117" s="31"/>
      <c r="D117" s="31"/>
    </row>
    <row r="118" spans="1:4" ht="20.399999999999999" x14ac:dyDescent="0.3">
      <c r="A118" s="100"/>
      <c r="B118" s="21"/>
      <c r="C118" s="31"/>
      <c r="D118" s="31"/>
    </row>
    <row r="119" spans="1:4" ht="20.399999999999999" x14ac:dyDescent="0.3">
      <c r="A119" s="100"/>
      <c r="B119" s="21"/>
      <c r="C119" s="31"/>
      <c r="D119" s="31"/>
    </row>
    <row r="120" spans="1:4" ht="20.399999999999999" x14ac:dyDescent="0.3">
      <c r="A120" s="100"/>
      <c r="B120" s="21"/>
      <c r="C120" s="31"/>
      <c r="D120" s="31"/>
    </row>
    <row r="121" spans="1:4" ht="20.399999999999999" x14ac:dyDescent="0.3">
      <c r="A121" s="100"/>
      <c r="B121" s="21"/>
      <c r="C121" s="31"/>
      <c r="D121" s="31"/>
    </row>
    <row r="122" spans="1:4" ht="20.399999999999999" x14ac:dyDescent="0.3">
      <c r="A122" s="100"/>
      <c r="B122" s="21"/>
      <c r="C122" s="31"/>
      <c r="D122" s="31"/>
    </row>
    <row r="123" spans="1:4" ht="20.399999999999999" x14ac:dyDescent="0.3">
      <c r="A123" s="100"/>
      <c r="B123" s="21"/>
      <c r="C123" s="31"/>
      <c r="D123" s="31"/>
    </row>
    <row r="124" spans="1:4" ht="20.399999999999999" x14ac:dyDescent="0.3">
      <c r="A124" s="100"/>
      <c r="B124" s="21"/>
      <c r="C124" s="31"/>
      <c r="D124" s="31"/>
    </row>
    <row r="125" spans="1:4" ht="20.399999999999999" x14ac:dyDescent="0.3">
      <c r="A125" s="100"/>
      <c r="B125" s="21"/>
      <c r="C125" s="31"/>
      <c r="D125" s="31"/>
    </row>
    <row r="126" spans="1:4" ht="20.399999999999999" x14ac:dyDescent="0.3">
      <c r="A126" s="100"/>
      <c r="B126" s="21"/>
      <c r="C126" s="31"/>
      <c r="D126" s="31"/>
    </row>
    <row r="127" spans="1:4" ht="20.399999999999999" x14ac:dyDescent="0.3">
      <c r="A127" s="100"/>
      <c r="B127" s="21"/>
      <c r="C127" s="31"/>
      <c r="D127" s="31"/>
    </row>
    <row r="128" spans="1:4" ht="20.399999999999999" x14ac:dyDescent="0.3">
      <c r="A128" s="100"/>
      <c r="B128" s="21"/>
      <c r="C128" s="31"/>
      <c r="D128" s="31"/>
    </row>
    <row r="129" spans="1:4" ht="20.399999999999999" x14ac:dyDescent="0.3">
      <c r="A129" s="100"/>
      <c r="B129" s="21"/>
      <c r="C129" s="31"/>
      <c r="D129" s="31"/>
    </row>
    <row r="130" spans="1:4" ht="20.399999999999999" x14ac:dyDescent="0.3">
      <c r="A130" s="100"/>
      <c r="B130" s="21"/>
      <c r="C130" s="31"/>
      <c r="D130" s="31"/>
    </row>
    <row r="131" spans="1:4" ht="20.399999999999999" x14ac:dyDescent="0.3">
      <c r="A131" s="100"/>
      <c r="B131" s="21"/>
      <c r="C131" s="31"/>
      <c r="D131" s="31"/>
    </row>
    <row r="132" spans="1:4" ht="20.399999999999999" x14ac:dyDescent="0.3">
      <c r="A132" s="100"/>
      <c r="B132" s="21"/>
      <c r="C132" s="31"/>
      <c r="D132" s="31"/>
    </row>
    <row r="133" spans="1:4" ht="20.399999999999999" x14ac:dyDescent="0.3">
      <c r="A133" s="100"/>
      <c r="B133" s="21"/>
      <c r="C133" s="31"/>
      <c r="D133" s="31"/>
    </row>
    <row r="134" spans="1:4" ht="20.399999999999999" x14ac:dyDescent="0.3">
      <c r="A134" s="100"/>
      <c r="B134" s="21"/>
      <c r="C134" s="31"/>
      <c r="D134" s="31"/>
    </row>
    <row r="135" spans="1:4" ht="20.399999999999999" x14ac:dyDescent="0.3">
      <c r="A135" s="100"/>
      <c r="B135" s="21"/>
      <c r="C135" s="31"/>
      <c r="D135" s="31"/>
    </row>
    <row r="136" spans="1:4" ht="20.399999999999999" x14ac:dyDescent="0.3">
      <c r="A136" s="100"/>
      <c r="B136" s="21"/>
      <c r="C136" s="31"/>
      <c r="D136" s="31"/>
    </row>
    <row r="137" spans="1:4" ht="20.399999999999999" x14ac:dyDescent="0.3">
      <c r="A137" s="100"/>
      <c r="B137" s="21"/>
      <c r="C137" s="31"/>
      <c r="D137" s="31"/>
    </row>
    <row r="138" spans="1:4" ht="20.399999999999999" x14ac:dyDescent="0.3">
      <c r="A138" s="100"/>
      <c r="B138" s="21"/>
      <c r="C138" s="31"/>
      <c r="D138" s="31"/>
    </row>
    <row r="139" spans="1:4" ht="20.399999999999999" x14ac:dyDescent="0.3">
      <c r="A139" s="100"/>
      <c r="B139" s="21"/>
      <c r="C139" s="31"/>
      <c r="D139" s="31"/>
    </row>
    <row r="140" spans="1:4" ht="20.399999999999999" x14ac:dyDescent="0.3">
      <c r="A140" s="100"/>
      <c r="B140" s="21"/>
      <c r="C140" s="31"/>
      <c r="D140" s="31"/>
    </row>
    <row r="141" spans="1:4" ht="20.399999999999999" x14ac:dyDescent="0.3">
      <c r="A141" s="100"/>
      <c r="B141" s="21"/>
      <c r="C141" s="31"/>
      <c r="D141" s="31"/>
    </row>
    <row r="142" spans="1:4" ht="20.399999999999999" x14ac:dyDescent="0.3">
      <c r="A142" s="100"/>
      <c r="B142" s="21"/>
      <c r="C142" s="31"/>
      <c r="D142" s="31"/>
    </row>
    <row r="143" spans="1:4" ht="20.399999999999999" x14ac:dyDescent="0.3">
      <c r="A143" s="100"/>
      <c r="B143" s="21"/>
      <c r="C143" s="31"/>
      <c r="D143" s="31"/>
    </row>
    <row r="144" spans="1:4" ht="20.399999999999999" x14ac:dyDescent="0.3">
      <c r="A144" s="100"/>
      <c r="B144" s="21"/>
      <c r="C144" s="31"/>
      <c r="D144" s="31"/>
    </row>
    <row r="145" spans="1:4" ht="20.399999999999999" x14ac:dyDescent="0.3">
      <c r="A145" s="100"/>
      <c r="B145" s="21"/>
      <c r="C145" s="31"/>
      <c r="D145" s="31"/>
    </row>
    <row r="146" spans="1:4" ht="20.399999999999999" x14ac:dyDescent="0.3">
      <c r="A146" s="100"/>
      <c r="B146" s="21"/>
      <c r="C146" s="31"/>
      <c r="D146" s="31"/>
    </row>
    <row r="147" spans="1:4" ht="20.399999999999999" x14ac:dyDescent="0.3">
      <c r="A147" s="100"/>
      <c r="B147" s="21"/>
      <c r="C147" s="31"/>
      <c r="D147" s="31"/>
    </row>
    <row r="148" spans="1:4" ht="20.399999999999999" x14ac:dyDescent="0.3">
      <c r="A148" s="100"/>
      <c r="B148" s="21"/>
      <c r="C148" s="31"/>
      <c r="D148" s="31"/>
    </row>
    <row r="149" spans="1:4" ht="20.399999999999999" x14ac:dyDescent="0.3">
      <c r="A149" s="100"/>
      <c r="B149" s="21"/>
      <c r="C149" s="31"/>
      <c r="D149" s="31"/>
    </row>
    <row r="150" spans="1:4" ht="20.399999999999999" x14ac:dyDescent="0.3">
      <c r="A150" s="100"/>
      <c r="B150" s="21"/>
      <c r="C150" s="31"/>
      <c r="D150" s="31"/>
    </row>
    <row r="151" spans="1:4" ht="20.399999999999999" x14ac:dyDescent="0.3">
      <c r="A151" s="100"/>
      <c r="B151" s="21"/>
      <c r="C151" s="31"/>
      <c r="D151" s="31"/>
    </row>
    <row r="152" spans="1:4" ht="20.399999999999999" x14ac:dyDescent="0.3">
      <c r="A152" s="100"/>
      <c r="B152" s="21"/>
      <c r="C152" s="31"/>
      <c r="D152" s="31"/>
    </row>
    <row r="153" spans="1:4" ht="20.399999999999999" x14ac:dyDescent="0.3">
      <c r="A153" s="100"/>
      <c r="B153" s="21"/>
      <c r="C153" s="31"/>
      <c r="D153" s="31"/>
    </row>
    <row r="154" spans="1:4" ht="20.399999999999999" x14ac:dyDescent="0.3">
      <c r="A154" s="100"/>
      <c r="B154" s="21"/>
      <c r="C154" s="31"/>
      <c r="D154" s="31"/>
    </row>
    <row r="155" spans="1:4" ht="20.399999999999999" x14ac:dyDescent="0.3">
      <c r="A155" s="100"/>
      <c r="B155" s="21"/>
      <c r="C155" s="31"/>
      <c r="D155" s="31"/>
    </row>
    <row r="156" spans="1:4" ht="20.399999999999999" x14ac:dyDescent="0.3">
      <c r="A156" s="100"/>
      <c r="B156" s="21"/>
      <c r="C156" s="31"/>
      <c r="D156" s="31"/>
    </row>
    <row r="157" spans="1:4" ht="20.399999999999999" x14ac:dyDescent="0.3">
      <c r="A157" s="100"/>
      <c r="B157" s="21"/>
      <c r="C157" s="31"/>
      <c r="D157" s="31"/>
    </row>
    <row r="158" spans="1:4" ht="20.399999999999999" x14ac:dyDescent="0.3">
      <c r="A158" s="100"/>
      <c r="B158" s="21"/>
      <c r="C158" s="31"/>
      <c r="D158" s="31"/>
    </row>
    <row r="159" spans="1:4" ht="20.399999999999999" x14ac:dyDescent="0.3">
      <c r="A159" s="100"/>
      <c r="B159" s="21"/>
      <c r="C159" s="31"/>
      <c r="D159" s="31"/>
    </row>
    <row r="160" spans="1:4" ht="20.399999999999999" x14ac:dyDescent="0.3">
      <c r="A160" s="100"/>
      <c r="B160" s="21"/>
      <c r="C160" s="31"/>
      <c r="D160" s="31"/>
    </row>
    <row r="161" spans="1:4" ht="20.399999999999999" x14ac:dyDescent="0.3">
      <c r="A161" s="100"/>
      <c r="B161" s="21"/>
      <c r="C161" s="31"/>
      <c r="D161" s="31"/>
    </row>
    <row r="162" spans="1:4" ht="20.399999999999999" x14ac:dyDescent="0.3">
      <c r="A162" s="100"/>
      <c r="B162" s="21"/>
      <c r="C162" s="31"/>
      <c r="D162" s="31"/>
    </row>
    <row r="163" spans="1:4" ht="20.399999999999999" x14ac:dyDescent="0.3">
      <c r="A163" s="100"/>
      <c r="B163" s="21"/>
      <c r="C163" s="31"/>
      <c r="D163" s="31"/>
    </row>
    <row r="164" spans="1:4" ht="20.399999999999999" x14ac:dyDescent="0.3">
      <c r="A164" s="100"/>
      <c r="B164" s="21"/>
      <c r="C164" s="31"/>
      <c r="D164" s="31"/>
    </row>
    <row r="165" spans="1:4" ht="20.399999999999999" x14ac:dyDescent="0.3">
      <c r="A165" s="100"/>
      <c r="B165" s="21"/>
      <c r="C165" s="31"/>
      <c r="D165" s="31"/>
    </row>
    <row r="166" spans="1:4" ht="20.399999999999999" x14ac:dyDescent="0.3">
      <c r="A166" s="100"/>
      <c r="B166" s="21"/>
      <c r="C166" s="31"/>
      <c r="D166" s="31"/>
    </row>
    <row r="167" spans="1:4" ht="20.399999999999999" x14ac:dyDescent="0.3">
      <c r="A167" s="100"/>
      <c r="B167" s="21"/>
      <c r="C167" s="31"/>
      <c r="D167" s="31"/>
    </row>
    <row r="168" spans="1:4" ht="20.399999999999999" x14ac:dyDescent="0.3">
      <c r="A168" s="100"/>
      <c r="B168" s="21"/>
      <c r="C168" s="31"/>
      <c r="D168" s="31"/>
    </row>
    <row r="169" spans="1:4" ht="20.399999999999999" x14ac:dyDescent="0.3">
      <c r="A169" s="100"/>
      <c r="B169" s="21"/>
      <c r="C169" s="31"/>
      <c r="D169" s="31"/>
    </row>
    <row r="170" spans="1:4" ht="20.399999999999999" x14ac:dyDescent="0.3">
      <c r="A170" s="100"/>
      <c r="B170" s="21"/>
      <c r="C170" s="31"/>
      <c r="D170" s="31"/>
    </row>
    <row r="171" spans="1:4" ht="20.399999999999999" x14ac:dyDescent="0.3">
      <c r="A171" s="100"/>
      <c r="B171" s="21"/>
      <c r="C171" s="31"/>
      <c r="D171" s="31"/>
    </row>
    <row r="172" spans="1:4" ht="20.399999999999999" x14ac:dyDescent="0.3">
      <c r="A172" s="100"/>
      <c r="B172" s="21"/>
      <c r="C172" s="31"/>
      <c r="D172" s="31"/>
    </row>
    <row r="173" spans="1:4" ht="20.399999999999999" x14ac:dyDescent="0.3">
      <c r="A173" s="100"/>
      <c r="B173" s="21"/>
      <c r="C173" s="31"/>
      <c r="D173" s="31"/>
    </row>
    <row r="174" spans="1:4" ht="20.399999999999999" x14ac:dyDescent="0.3">
      <c r="A174" s="100"/>
      <c r="B174" s="21"/>
      <c r="C174" s="31"/>
      <c r="D174" s="31"/>
    </row>
    <row r="175" spans="1:4" ht="20.399999999999999" x14ac:dyDescent="0.3">
      <c r="A175" s="100"/>
      <c r="B175" s="21"/>
      <c r="C175" s="31"/>
      <c r="D175" s="31"/>
    </row>
    <row r="176" spans="1:4" ht="20.399999999999999" x14ac:dyDescent="0.3">
      <c r="A176" s="100"/>
      <c r="B176" s="21"/>
      <c r="C176" s="31"/>
      <c r="D176" s="31"/>
    </row>
    <row r="177" spans="1:4" ht="20.399999999999999" x14ac:dyDescent="0.3">
      <c r="A177" s="100"/>
      <c r="B177" s="21"/>
      <c r="C177" s="31"/>
      <c r="D177" s="31"/>
    </row>
    <row r="178" spans="1:4" ht="20.399999999999999" x14ac:dyDescent="0.3">
      <c r="A178" s="100"/>
      <c r="B178" s="21"/>
      <c r="C178" s="31"/>
      <c r="D178" s="31"/>
    </row>
    <row r="179" spans="1:4" ht="20.399999999999999" x14ac:dyDescent="0.3">
      <c r="A179" s="100"/>
      <c r="B179" s="21"/>
      <c r="C179" s="31"/>
      <c r="D179" s="31"/>
    </row>
    <row r="180" spans="1:4" ht="20.399999999999999" x14ac:dyDescent="0.3">
      <c r="A180" s="100"/>
      <c r="B180" s="21"/>
      <c r="C180" s="31"/>
      <c r="D180" s="31"/>
    </row>
    <row r="181" spans="1:4" ht="20.399999999999999" x14ac:dyDescent="0.3">
      <c r="A181" s="100"/>
      <c r="B181" s="21"/>
      <c r="C181" s="31"/>
      <c r="D181" s="31"/>
    </row>
    <row r="182" spans="1:4" ht="20.399999999999999" x14ac:dyDescent="0.3">
      <c r="A182" s="100"/>
      <c r="B182" s="21"/>
      <c r="C182" s="31"/>
      <c r="D182" s="31"/>
    </row>
    <row r="183" spans="1:4" ht="20.399999999999999" x14ac:dyDescent="0.3">
      <c r="A183" s="100"/>
      <c r="B183" s="21"/>
      <c r="C183" s="31"/>
      <c r="D183" s="31"/>
    </row>
    <row r="184" spans="1:4" ht="20.399999999999999" x14ac:dyDescent="0.3">
      <c r="A184" s="100"/>
      <c r="B184" s="21"/>
      <c r="C184" s="31"/>
      <c r="D184" s="31"/>
    </row>
    <row r="185" spans="1:4" ht="20.399999999999999" x14ac:dyDescent="0.3">
      <c r="A185" s="100"/>
      <c r="B185" s="21"/>
      <c r="C185" s="31"/>
      <c r="D185" s="31"/>
    </row>
    <row r="186" spans="1:4" ht="20.399999999999999" x14ac:dyDescent="0.3">
      <c r="A186" s="100"/>
      <c r="B186" s="21"/>
      <c r="C186" s="31"/>
      <c r="D186" s="31"/>
    </row>
    <row r="187" spans="1:4" ht="20.399999999999999" x14ac:dyDescent="0.3">
      <c r="A187" s="100"/>
      <c r="B187" s="21"/>
      <c r="C187" s="31"/>
      <c r="D187" s="31"/>
    </row>
    <row r="188" spans="1:4" ht="20.399999999999999" x14ac:dyDescent="0.3">
      <c r="A188" s="100"/>
      <c r="B188" s="21"/>
      <c r="C188" s="31"/>
      <c r="D188" s="31"/>
    </row>
    <row r="189" spans="1:4" ht="20.399999999999999" x14ac:dyDescent="0.3">
      <c r="A189" s="100"/>
      <c r="B189" s="21"/>
      <c r="C189" s="31"/>
      <c r="D189" s="31"/>
    </row>
    <row r="190" spans="1:4" ht="20.399999999999999" x14ac:dyDescent="0.3">
      <c r="A190" s="100"/>
      <c r="B190" s="21"/>
      <c r="C190" s="31"/>
      <c r="D190" s="31"/>
    </row>
    <row r="191" spans="1:4" ht="20.399999999999999" x14ac:dyDescent="0.3">
      <c r="A191" s="100"/>
      <c r="B191" s="21"/>
      <c r="C191" s="31"/>
      <c r="D191" s="31"/>
    </row>
    <row r="192" spans="1:4" ht="20.399999999999999" x14ac:dyDescent="0.3">
      <c r="A192" s="100"/>
      <c r="B192" s="21"/>
      <c r="C192" s="31"/>
      <c r="D192" s="31"/>
    </row>
    <row r="193" spans="1:4" ht="20.399999999999999" x14ac:dyDescent="0.3">
      <c r="A193" s="100"/>
      <c r="B193" s="21"/>
      <c r="C193" s="31"/>
      <c r="D193" s="31"/>
    </row>
    <row r="194" spans="1:4" ht="20.399999999999999" x14ac:dyDescent="0.3">
      <c r="A194" s="100"/>
      <c r="B194" s="21"/>
      <c r="C194" s="31"/>
      <c r="D194" s="31"/>
    </row>
    <row r="195" spans="1:4" ht="20.399999999999999" x14ac:dyDescent="0.3">
      <c r="A195" s="100"/>
      <c r="B195" s="21"/>
      <c r="C195" s="31"/>
      <c r="D195" s="31"/>
    </row>
    <row r="196" spans="1:4" ht="20.399999999999999" x14ac:dyDescent="0.3">
      <c r="A196" s="100"/>
      <c r="B196" s="21"/>
      <c r="C196" s="31"/>
      <c r="D196" s="31"/>
    </row>
    <row r="197" spans="1:4" ht="20.399999999999999" x14ac:dyDescent="0.3">
      <c r="A197" s="100"/>
      <c r="B197" s="21"/>
      <c r="C197" s="31"/>
      <c r="D197" s="31"/>
    </row>
    <row r="198" spans="1:4" ht="20.399999999999999" x14ac:dyDescent="0.3">
      <c r="A198" s="100"/>
      <c r="B198" s="21"/>
      <c r="C198" s="31"/>
      <c r="D198" s="31"/>
    </row>
    <row r="199" spans="1:4" ht="20.399999999999999" x14ac:dyDescent="0.3">
      <c r="A199" s="100"/>
      <c r="B199" s="21"/>
      <c r="C199" s="31"/>
      <c r="D199" s="31"/>
    </row>
    <row r="200" spans="1:4" ht="20.399999999999999" x14ac:dyDescent="0.3">
      <c r="A200" s="100"/>
      <c r="B200" s="21"/>
      <c r="C200" s="31"/>
      <c r="D200" s="31"/>
    </row>
    <row r="201" spans="1:4" ht="20.399999999999999" x14ac:dyDescent="0.3">
      <c r="A201" s="100"/>
      <c r="B201" s="21"/>
      <c r="C201" s="31"/>
      <c r="D201" s="31"/>
    </row>
    <row r="202" spans="1:4" ht="20.399999999999999" x14ac:dyDescent="0.3">
      <c r="A202" s="100"/>
      <c r="B202" s="21"/>
      <c r="C202" s="31"/>
      <c r="D202" s="31"/>
    </row>
    <row r="203" spans="1:4" ht="20.399999999999999" x14ac:dyDescent="0.3">
      <c r="A203" s="100"/>
      <c r="B203" s="21"/>
      <c r="C203" s="31"/>
      <c r="D203" s="31"/>
    </row>
    <row r="204" spans="1:4" ht="20.399999999999999" x14ac:dyDescent="0.3">
      <c r="A204" s="100"/>
      <c r="B204" s="21"/>
      <c r="C204" s="31"/>
      <c r="D204" s="31"/>
    </row>
    <row r="205" spans="1:4" ht="20.399999999999999" x14ac:dyDescent="0.3">
      <c r="A205" s="100"/>
      <c r="B205" s="21"/>
      <c r="C205" s="31"/>
      <c r="D205" s="31"/>
    </row>
    <row r="206" spans="1:4" ht="20.399999999999999" x14ac:dyDescent="0.3">
      <c r="A206" s="100"/>
      <c r="B206" s="21"/>
      <c r="C206" s="31"/>
      <c r="D206" s="31"/>
    </row>
    <row r="207" spans="1:4" ht="20.399999999999999" x14ac:dyDescent="0.3">
      <c r="A207" s="100"/>
      <c r="B207" s="21"/>
      <c r="C207" s="31"/>
      <c r="D207" s="31"/>
    </row>
    <row r="208" spans="1:4" x14ac:dyDescent="0.3">
      <c r="A208" s="80"/>
      <c r="B208" s="21"/>
      <c r="C208" s="21"/>
      <c r="D208" s="21"/>
    </row>
    <row r="209" spans="1:8" ht="20.399999999999999" x14ac:dyDescent="0.3">
      <c r="A209" s="80"/>
      <c r="B209" s="27" t="s">
        <v>87</v>
      </c>
      <c r="C209" s="27" t="s">
        <v>143</v>
      </c>
      <c r="D209" s="30" t="s">
        <v>87</v>
      </c>
      <c r="E209" s="30" t="s">
        <v>143</v>
      </c>
    </row>
    <row r="210" spans="1:8" ht="21" x14ac:dyDescent="0.4">
      <c r="A210" s="80"/>
      <c r="B210" s="28" t="s">
        <v>89</v>
      </c>
      <c r="C210" s="28"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4">
      <c r="A211" s="80"/>
      <c r="B211" s="28" t="s">
        <v>89</v>
      </c>
      <c r="C211" s="28" t="s">
        <v>92</v>
      </c>
      <c r="E211" t="s">
        <v>57</v>
      </c>
      <c r="F211" t="str">
        <f t="shared" ref="F211:F221" si="0">IF(NOT(ISBLANK(D211)),D211,IF(NOT(ISBLANK(E211)),"     "&amp;E211,FALSE))</f>
        <v xml:space="preserve">     Afectación menor a 10 SMLMV .</v>
      </c>
    </row>
    <row r="212" spans="1:8" ht="21" x14ac:dyDescent="0.4">
      <c r="A212" s="80"/>
      <c r="B212" s="28" t="s">
        <v>89</v>
      </c>
      <c r="C212" s="28" t="s">
        <v>93</v>
      </c>
      <c r="E212" t="s">
        <v>92</v>
      </c>
      <c r="F212" t="str">
        <f t="shared" si="0"/>
        <v xml:space="preserve">     Entre 10 y 50 SMLMV </v>
      </c>
    </row>
    <row r="213" spans="1:8" ht="21" x14ac:dyDescent="0.4">
      <c r="A213" s="80"/>
      <c r="B213" s="28" t="s">
        <v>89</v>
      </c>
      <c r="C213" s="28" t="s">
        <v>94</v>
      </c>
      <c r="E213" t="s">
        <v>93</v>
      </c>
      <c r="F213" t="str">
        <f t="shared" si="0"/>
        <v xml:space="preserve">     Entre 50 y 100 SMLMV </v>
      </c>
    </row>
    <row r="214" spans="1:8" ht="21" x14ac:dyDescent="0.4">
      <c r="A214" s="80"/>
      <c r="B214" s="28" t="s">
        <v>89</v>
      </c>
      <c r="C214" s="28" t="s">
        <v>95</v>
      </c>
      <c r="E214" t="s">
        <v>94</v>
      </c>
      <c r="F214" t="str">
        <f t="shared" si="0"/>
        <v xml:space="preserve">     Entre 100 y 500 SMLMV </v>
      </c>
    </row>
    <row r="215" spans="1:8" ht="21" x14ac:dyDescent="0.4">
      <c r="A215" s="80"/>
      <c r="B215" s="28" t="s">
        <v>56</v>
      </c>
      <c r="C215" s="28" t="s">
        <v>96</v>
      </c>
      <c r="E215" t="s">
        <v>95</v>
      </c>
      <c r="F215" t="str">
        <f t="shared" si="0"/>
        <v xml:space="preserve">     Mayor a 500 SMLMV </v>
      </c>
    </row>
    <row r="216" spans="1:8" ht="21" x14ac:dyDescent="0.4">
      <c r="A216" s="80"/>
      <c r="B216" s="28" t="s">
        <v>56</v>
      </c>
      <c r="C216" s="28" t="s">
        <v>97</v>
      </c>
      <c r="D216" t="s">
        <v>56</v>
      </c>
      <c r="F216" t="str">
        <f t="shared" si="0"/>
        <v>Pérdida Reputacional</v>
      </c>
    </row>
    <row r="217" spans="1:8" ht="21" x14ac:dyDescent="0.4">
      <c r="A217" s="80"/>
      <c r="B217" s="28" t="s">
        <v>56</v>
      </c>
      <c r="C217" s="28" t="s">
        <v>99</v>
      </c>
      <c r="E217" t="s">
        <v>96</v>
      </c>
      <c r="F217" t="str">
        <f t="shared" si="0"/>
        <v xml:space="preserve">     El riesgo afecta la imagen de alguna área de la organización</v>
      </c>
    </row>
    <row r="218" spans="1:8" ht="21" x14ac:dyDescent="0.4">
      <c r="A218" s="80"/>
      <c r="B218" s="28" t="s">
        <v>56</v>
      </c>
      <c r="C218" s="28" t="s">
        <v>98</v>
      </c>
      <c r="E218" t="s">
        <v>97</v>
      </c>
      <c r="F218" t="str">
        <f t="shared" si="0"/>
        <v xml:space="preserve">     El riesgo afecta la imagen de la entidad internamente, de conocimiento general, nivel interno, de junta dircetiva y accionistas y/o de provedores</v>
      </c>
    </row>
    <row r="219" spans="1:8" ht="21" x14ac:dyDescent="0.4">
      <c r="A219" s="80"/>
      <c r="B219" s="28" t="s">
        <v>56</v>
      </c>
      <c r="C219" s="28" t="s">
        <v>117</v>
      </c>
      <c r="E219" t="s">
        <v>99</v>
      </c>
      <c r="F219" t="str">
        <f t="shared" si="0"/>
        <v xml:space="preserve">     El riesgo afecta la imagen de la entidad con algunos usuarios de relevancia frente al logro de los objetivos</v>
      </c>
    </row>
    <row r="220" spans="1:8" x14ac:dyDescent="0.3">
      <c r="A220" s="80"/>
      <c r="B220" s="29"/>
      <c r="C220" s="29"/>
      <c r="E220" t="s">
        <v>98</v>
      </c>
      <c r="F220" t="str">
        <f t="shared" si="0"/>
        <v xml:space="preserve">     El riesgo afecta la imagen de de la entidad con efecto publicitario sostenido a nivel de sector administrativo, nivel departamental o municipal</v>
      </c>
    </row>
    <row r="221" spans="1:8" x14ac:dyDescent="0.3">
      <c r="A221" s="80"/>
      <c r="B221" s="29" t="str" cm="1">
        <f t="array" ref="B221:B223">_xlfn.UNIQUE(Tabla1[[#All],[Criterios]])</f>
        <v>Criterios</v>
      </c>
      <c r="C221" s="29"/>
      <c r="E221" t="s">
        <v>117</v>
      </c>
      <c r="F221" t="str">
        <f t="shared" si="0"/>
        <v xml:space="preserve">     El riesgo afecta la imagen de la entidad a nivel nacional, con efecto publicitarios sostenible a nivel país</v>
      </c>
    </row>
    <row r="222" spans="1:8" x14ac:dyDescent="0.3">
      <c r="A222" s="80"/>
      <c r="B222" s="29" t="str">
        <v>Afectación Económica o presupuestal</v>
      </c>
      <c r="C222" s="29"/>
    </row>
    <row r="223" spans="1:8" x14ac:dyDescent="0.3">
      <c r="B223" s="29" t="str">
        <v>Pérdida Reputacional</v>
      </c>
      <c r="C223" s="29"/>
      <c r="F223" s="32" t="s">
        <v>145</v>
      </c>
    </row>
    <row r="224" spans="1:8" x14ac:dyDescent="0.3">
      <c r="B224" s="20"/>
      <c r="C224" s="20"/>
      <c r="F224" s="32" t="s">
        <v>146</v>
      </c>
    </row>
    <row r="225" spans="2:4" x14ac:dyDescent="0.3">
      <c r="B225" s="20"/>
      <c r="C225" s="20"/>
    </row>
    <row r="226" spans="2:4" x14ac:dyDescent="0.3">
      <c r="B226" s="20"/>
      <c r="C226" s="20"/>
    </row>
    <row r="227" spans="2:4" x14ac:dyDescent="0.3">
      <c r="B227" s="20"/>
      <c r="C227" s="20"/>
      <c r="D227" s="20"/>
    </row>
    <row r="228" spans="2:4" x14ac:dyDescent="0.3">
      <c r="B228" s="20"/>
      <c r="C228" s="20"/>
      <c r="D228" s="20"/>
    </row>
    <row r="229" spans="2:4" x14ac:dyDescent="0.3">
      <c r="B229" s="20"/>
      <c r="C229" s="20"/>
      <c r="D229" s="20"/>
    </row>
    <row r="230" spans="2:4" x14ac:dyDescent="0.3">
      <c r="B230" s="20"/>
      <c r="C230" s="20"/>
      <c r="D230" s="20"/>
    </row>
    <row r="231" spans="2:4" x14ac:dyDescent="0.3">
      <c r="B231" s="20"/>
      <c r="C231" s="20"/>
      <c r="D231" s="20"/>
    </row>
    <row r="232" spans="2:4" x14ac:dyDescent="0.3">
      <c r="B232" s="20"/>
      <c r="C232" s="20"/>
      <c r="D232" s="20"/>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8" workbookViewId="0"/>
  </sheetViews>
  <sheetFormatPr baseColWidth="10" defaultColWidth="14.33203125" defaultRowHeight="13.8" x14ac:dyDescent="0.3"/>
  <cols>
    <col min="1" max="2" width="14.33203125" style="85"/>
    <col min="3" max="3" width="17" style="85" customWidth="1"/>
    <col min="4" max="4" width="14.33203125" style="85"/>
    <col min="5" max="5" width="46" style="85" customWidth="1"/>
    <col min="6" max="16384" width="14.33203125" style="85"/>
  </cols>
  <sheetData>
    <row r="1" spans="2:6" ht="24" customHeight="1" thickBot="1" x14ac:dyDescent="0.35">
      <c r="B1" s="408" t="s">
        <v>77</v>
      </c>
      <c r="C1" s="409"/>
      <c r="D1" s="409"/>
      <c r="E1" s="409"/>
      <c r="F1" s="410"/>
    </row>
    <row r="2" spans="2:6" ht="16.2" thickBot="1" x14ac:dyDescent="0.35">
      <c r="B2" s="86"/>
      <c r="C2" s="86"/>
      <c r="D2" s="86"/>
      <c r="E2" s="86"/>
      <c r="F2" s="86"/>
    </row>
    <row r="3" spans="2:6" ht="16.2" thickBot="1" x14ac:dyDescent="0.35">
      <c r="B3" s="412" t="s">
        <v>63</v>
      </c>
      <c r="C3" s="413"/>
      <c r="D3" s="413"/>
      <c r="E3" s="98" t="s">
        <v>64</v>
      </c>
      <c r="F3" s="99" t="s">
        <v>65</v>
      </c>
    </row>
    <row r="4" spans="2:6" ht="31.2" x14ac:dyDescent="0.3">
      <c r="B4" s="414" t="s">
        <v>66</v>
      </c>
      <c r="C4" s="416" t="s">
        <v>13</v>
      </c>
      <c r="D4" s="87" t="s">
        <v>14</v>
      </c>
      <c r="E4" s="88" t="s">
        <v>67</v>
      </c>
      <c r="F4" s="89">
        <v>0.25</v>
      </c>
    </row>
    <row r="5" spans="2:6" ht="46.8" x14ac:dyDescent="0.3">
      <c r="B5" s="415"/>
      <c r="C5" s="417"/>
      <c r="D5" s="90" t="s">
        <v>15</v>
      </c>
      <c r="E5" s="91" t="s">
        <v>68</v>
      </c>
      <c r="F5" s="92">
        <v>0.15</v>
      </c>
    </row>
    <row r="6" spans="2:6" ht="46.8" x14ac:dyDescent="0.3">
      <c r="B6" s="415"/>
      <c r="C6" s="417"/>
      <c r="D6" s="90" t="s">
        <v>16</v>
      </c>
      <c r="E6" s="91" t="s">
        <v>69</v>
      </c>
      <c r="F6" s="92">
        <v>0.1</v>
      </c>
    </row>
    <row r="7" spans="2:6" ht="62.4" x14ac:dyDescent="0.3">
      <c r="B7" s="415"/>
      <c r="C7" s="417" t="s">
        <v>17</v>
      </c>
      <c r="D7" s="90" t="s">
        <v>10</v>
      </c>
      <c r="E7" s="91" t="s">
        <v>70</v>
      </c>
      <c r="F7" s="92">
        <v>0.25</v>
      </c>
    </row>
    <row r="8" spans="2:6" ht="31.2" x14ac:dyDescent="0.3">
      <c r="B8" s="415"/>
      <c r="C8" s="417"/>
      <c r="D8" s="90" t="s">
        <v>9</v>
      </c>
      <c r="E8" s="91" t="s">
        <v>71</v>
      </c>
      <c r="F8" s="92">
        <v>0.15</v>
      </c>
    </row>
    <row r="9" spans="2:6" ht="46.8" x14ac:dyDescent="0.3">
      <c r="B9" s="415" t="s">
        <v>160</v>
      </c>
      <c r="C9" s="417" t="s">
        <v>18</v>
      </c>
      <c r="D9" s="90" t="s">
        <v>19</v>
      </c>
      <c r="E9" s="91" t="s">
        <v>72</v>
      </c>
      <c r="F9" s="93" t="s">
        <v>73</v>
      </c>
    </row>
    <row r="10" spans="2:6" ht="46.8" x14ac:dyDescent="0.3">
      <c r="B10" s="415"/>
      <c r="C10" s="417"/>
      <c r="D10" s="90" t="s">
        <v>20</v>
      </c>
      <c r="E10" s="91" t="s">
        <v>74</v>
      </c>
      <c r="F10" s="93" t="s">
        <v>73</v>
      </c>
    </row>
    <row r="11" spans="2:6" ht="46.8" x14ac:dyDescent="0.3">
      <c r="B11" s="415"/>
      <c r="C11" s="417" t="s">
        <v>21</v>
      </c>
      <c r="D11" s="90" t="s">
        <v>22</v>
      </c>
      <c r="E11" s="91" t="s">
        <v>75</v>
      </c>
      <c r="F11" s="93" t="s">
        <v>73</v>
      </c>
    </row>
    <row r="12" spans="2:6" ht="46.8" x14ac:dyDescent="0.3">
      <c r="B12" s="415"/>
      <c r="C12" s="417"/>
      <c r="D12" s="90" t="s">
        <v>23</v>
      </c>
      <c r="E12" s="91" t="s">
        <v>76</v>
      </c>
      <c r="F12" s="93" t="s">
        <v>73</v>
      </c>
    </row>
    <row r="13" spans="2:6" ht="31.2" x14ac:dyDescent="0.3">
      <c r="B13" s="415"/>
      <c r="C13" s="417" t="s">
        <v>24</v>
      </c>
      <c r="D13" s="90" t="s">
        <v>118</v>
      </c>
      <c r="E13" s="91" t="s">
        <v>121</v>
      </c>
      <c r="F13" s="93" t="s">
        <v>73</v>
      </c>
    </row>
    <row r="14" spans="2:6" ht="16.2" thickBot="1" x14ac:dyDescent="0.35">
      <c r="B14" s="418"/>
      <c r="C14" s="419"/>
      <c r="D14" s="94" t="s">
        <v>119</v>
      </c>
      <c r="E14" s="95" t="s">
        <v>120</v>
      </c>
      <c r="F14" s="96" t="s">
        <v>73</v>
      </c>
    </row>
    <row r="15" spans="2:6" ht="49.5" customHeight="1" x14ac:dyDescent="0.3">
      <c r="B15" s="411" t="s">
        <v>157</v>
      </c>
      <c r="C15" s="411"/>
      <c r="D15" s="411"/>
      <c r="E15" s="411"/>
      <c r="F15" s="411"/>
    </row>
    <row r="16" spans="2:6" ht="27" customHeight="1" x14ac:dyDescent="0.3">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4.4" x14ac:dyDescent="0.3"/>
  <sheetData>
    <row r="2" spans="2:5" x14ac:dyDescent="0.3">
      <c r="B2" t="s">
        <v>31</v>
      </c>
      <c r="E2" t="s">
        <v>132</v>
      </c>
    </row>
    <row r="3" spans="2:5" x14ac:dyDescent="0.3">
      <c r="B3" t="s">
        <v>32</v>
      </c>
      <c r="E3" t="s">
        <v>131</v>
      </c>
    </row>
    <row r="4" spans="2:5" x14ac:dyDescent="0.3">
      <c r="B4" t="s">
        <v>136</v>
      </c>
      <c r="E4" t="s">
        <v>133</v>
      </c>
    </row>
    <row r="5" spans="2:5" x14ac:dyDescent="0.3">
      <c r="B5" t="s">
        <v>135</v>
      </c>
    </row>
    <row r="8" spans="2:5" x14ac:dyDescent="0.3">
      <c r="B8" t="s">
        <v>85</v>
      </c>
    </row>
    <row r="9" spans="2:5" x14ac:dyDescent="0.3">
      <c r="B9" t="s">
        <v>39</v>
      </c>
    </row>
    <row r="10" spans="2:5" x14ac:dyDescent="0.3">
      <c r="B10" t="s">
        <v>40</v>
      </c>
    </row>
    <row r="13" spans="2:5" x14ac:dyDescent="0.3">
      <c r="B13" t="s">
        <v>128</v>
      </c>
    </row>
    <row r="14" spans="2:5" x14ac:dyDescent="0.3">
      <c r="B14" t="s">
        <v>122</v>
      </c>
    </row>
    <row r="15" spans="2:5" x14ac:dyDescent="0.3">
      <c r="B15" t="s">
        <v>125</v>
      </c>
    </row>
    <row r="16" spans="2:5" x14ac:dyDescent="0.3">
      <c r="B16" t="s">
        <v>123</v>
      </c>
    </row>
    <row r="17" spans="2:2" x14ac:dyDescent="0.3">
      <c r="B17" t="s">
        <v>124</v>
      </c>
    </row>
    <row r="18" spans="2:2" x14ac:dyDescent="0.3">
      <c r="B18" t="s">
        <v>126</v>
      </c>
    </row>
    <row r="19" spans="2:2" x14ac:dyDescent="0.3">
      <c r="B19" t="s">
        <v>127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4140625" defaultRowHeight="13.8" x14ac:dyDescent="0.3"/>
  <cols>
    <col min="1" max="1" width="32.88671875" style="7" customWidth="1"/>
    <col min="2" max="16384" width="11.44140625" style="7"/>
  </cols>
  <sheetData>
    <row r="3" spans="1:1" x14ac:dyDescent="0.3">
      <c r="A3" s="8" t="s">
        <v>14</v>
      </c>
    </row>
    <row r="4" spans="1:1" x14ac:dyDescent="0.3">
      <c r="A4" s="8" t="s">
        <v>15</v>
      </c>
    </row>
    <row r="5" spans="1:1" x14ac:dyDescent="0.3">
      <c r="A5" s="8" t="s">
        <v>16</v>
      </c>
    </row>
    <row r="6" spans="1:1" x14ac:dyDescent="0.3">
      <c r="A6" s="8" t="s">
        <v>10</v>
      </c>
    </row>
    <row r="7" spans="1:1" x14ac:dyDescent="0.3">
      <c r="A7" s="8" t="s">
        <v>9</v>
      </c>
    </row>
    <row r="8" spans="1:1" x14ac:dyDescent="0.3">
      <c r="A8" s="8" t="s">
        <v>19</v>
      </c>
    </row>
    <row r="9" spans="1:1" x14ac:dyDescent="0.3">
      <c r="A9" s="8" t="s">
        <v>20</v>
      </c>
    </row>
    <row r="10" spans="1:1" x14ac:dyDescent="0.3">
      <c r="A10" s="8" t="s">
        <v>22</v>
      </c>
    </row>
    <row r="11" spans="1:1" x14ac:dyDescent="0.3">
      <c r="A11" s="8" t="s">
        <v>23</v>
      </c>
    </row>
    <row r="12" spans="1:1" x14ac:dyDescent="0.3">
      <c r="A12" s="8" t="s">
        <v>25</v>
      </c>
    </row>
    <row r="13" spans="1:1" x14ac:dyDescent="0.3">
      <c r="A13" s="8" t="s">
        <v>26</v>
      </c>
    </row>
    <row r="14" spans="1:1" x14ac:dyDescent="0.3">
      <c r="A14" s="8" t="s">
        <v>27</v>
      </c>
    </row>
    <row r="16" spans="1:1" x14ac:dyDescent="0.3">
      <c r="A16" s="8" t="s">
        <v>30</v>
      </c>
    </row>
    <row r="17" spans="1:1" x14ac:dyDescent="0.3">
      <c r="A17" s="8" t="s">
        <v>31</v>
      </c>
    </row>
    <row r="18" spans="1:1" x14ac:dyDescent="0.3">
      <c r="A18" s="8" t="s">
        <v>32</v>
      </c>
    </row>
    <row r="20" spans="1:1" x14ac:dyDescent="0.3">
      <c r="A20" s="8" t="s">
        <v>39</v>
      </c>
    </row>
    <row r="21" spans="1:1" x14ac:dyDescent="0.3">
      <c r="A21" s="8"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QUE TE IMPORTA</cp:lastModifiedBy>
  <cp:lastPrinted>2020-05-13T01:12:22Z</cp:lastPrinted>
  <dcterms:created xsi:type="dcterms:W3CDTF">2020-03-24T23:12:47Z</dcterms:created>
  <dcterms:modified xsi:type="dcterms:W3CDTF">2023-09-05T21:03:59Z</dcterms:modified>
</cp:coreProperties>
</file>